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1"/>
  <workbookPr defaultThemeVersion="124226"/>
  <mc:AlternateContent xmlns:mc="http://schemas.openxmlformats.org/markup-compatibility/2006">
    <mc:Choice Requires="x15">
      <x15ac:absPath xmlns:x15ac="http://schemas.microsoft.com/office/spreadsheetml/2010/11/ac" url="/Users/cockerill/Library/CloudStorage/Box-Box/DesignSafe 2.0/Key_Metrics/PY2/PY2_Q4/More Metrics/"/>
    </mc:Choice>
  </mc:AlternateContent>
  <xr:revisionPtr revIDLastSave="0" documentId="13_ncr:1_{A51816EF-D3FD-D244-8738-A96F2E8515EC}" xr6:coauthVersionLast="47" xr6:coauthVersionMax="47" xr10:uidLastSave="{00000000-0000-0000-0000-000000000000}"/>
  <bookViews>
    <workbookView xWindow="60" yWindow="500" windowWidth="23120" windowHeight="17340" activeTab="2" xr2:uid="{00000000-000D-0000-FFFF-FFFF00000000}"/>
  </bookViews>
  <sheets>
    <sheet name="Published Projects" sheetId="1" r:id="rId1"/>
    <sheet name="Projects by Type" sheetId="2" r:id="rId2"/>
    <sheet name="Projects by Facility" sheetId="3" r:id="rId3"/>
    <sheet name="Projects by Simulation Type" sheetId="4" r:id="rId4"/>
    <sheet name="Projects by PI" sheetId="5" r:id="rId5"/>
    <sheet name="Projects by Institution" sheetId="6" r:id="rId6"/>
    <sheet name="Projects by Time" sheetId="7" r:id="rId7"/>
    <sheet name="Hazard Key Words" sheetId="8" r:id="rId8"/>
    <sheet name="Projects by Broad Hazard" sheetId="9" r:id="rId9"/>
    <sheet name="Projects by Narrow Hazard" sheetId="10" r:id="rId10"/>
    <sheet name="Projects by Award"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9" i="3" l="1"/>
  <c r="O93" i="3" s="1"/>
  <c r="P69" i="3"/>
  <c r="P93" i="3" s="1"/>
  <c r="Q69" i="3"/>
  <c r="M69" i="3"/>
  <c r="N69" i="3"/>
  <c r="K69" i="3" l="1"/>
  <c r="L69" i="3"/>
  <c r="M86" i="3"/>
  <c r="I69" i="3"/>
  <c r="J69" i="3"/>
  <c r="G69" i="3"/>
  <c r="H69" i="3"/>
  <c r="E69" i="3"/>
  <c r="F69" i="3"/>
  <c r="C69" i="3" l="1"/>
  <c r="D69" i="3"/>
  <c r="B69" i="3"/>
  <c r="A182" i="11"/>
  <c r="A181" i="11"/>
  <c r="A180" i="11"/>
  <c r="A179" i="11"/>
  <c r="A178" i="11"/>
  <c r="A177" i="11"/>
  <c r="A176" i="11"/>
  <c r="A175" i="11"/>
  <c r="A174" i="11"/>
  <c r="A173" i="11"/>
  <c r="A172" i="11"/>
  <c r="A171" i="11"/>
  <c r="A170" i="11"/>
  <c r="A169" i="11"/>
  <c r="A168" i="11"/>
  <c r="A167" i="11"/>
  <c r="A166" i="11"/>
  <c r="A165" i="11"/>
  <c r="A164" i="11"/>
  <c r="A163" i="11"/>
  <c r="A162" i="11"/>
  <c r="A161" i="11"/>
  <c r="A160" i="11"/>
  <c r="A159" i="11"/>
  <c r="A158" i="11"/>
  <c r="A157" i="11"/>
  <c r="A156" i="11"/>
  <c r="A155" i="11"/>
  <c r="A154" i="11"/>
  <c r="A153" i="11"/>
  <c r="A152" i="11"/>
  <c r="A151" i="11"/>
  <c r="A150" i="11"/>
  <c r="A149" i="11"/>
  <c r="A148" i="11"/>
  <c r="A147" i="11"/>
  <c r="A146" i="11"/>
  <c r="A145" i="11"/>
  <c r="A144" i="11"/>
  <c r="A143" i="11"/>
  <c r="A142" i="11"/>
  <c r="A141" i="11"/>
  <c r="A140" i="11"/>
  <c r="A139" i="11"/>
  <c r="A138" i="11"/>
  <c r="A137" i="11"/>
  <c r="A136" i="11"/>
  <c r="A135" i="11"/>
  <c r="A134" i="11"/>
  <c r="A133" i="11"/>
  <c r="A132" i="11"/>
  <c r="A131" i="11"/>
  <c r="A130" i="11"/>
  <c r="A129" i="11"/>
  <c r="A128" i="11"/>
  <c r="A127" i="11"/>
  <c r="A126" i="11"/>
  <c r="A125" i="11"/>
  <c r="A124" i="11"/>
  <c r="A123" i="11"/>
  <c r="A122" i="11"/>
  <c r="A121" i="11"/>
  <c r="A120" i="11"/>
  <c r="A119" i="11"/>
  <c r="A118" i="11"/>
  <c r="A117" i="11"/>
  <c r="A116" i="11"/>
  <c r="A115" i="11"/>
  <c r="A114" i="11"/>
  <c r="A113" i="11"/>
  <c r="A112" i="11"/>
  <c r="A111" i="11"/>
  <c r="A110" i="11"/>
  <c r="A109" i="11"/>
  <c r="A108" i="11"/>
  <c r="A107" i="11"/>
  <c r="A106" i="11"/>
  <c r="A105" i="11"/>
  <c r="A104" i="11"/>
  <c r="A103" i="11"/>
  <c r="A102" i="11"/>
  <c r="A101" i="11"/>
  <c r="A100" i="11"/>
  <c r="A99" i="11"/>
  <c r="A98" i="11"/>
  <c r="A97" i="11"/>
  <c r="A96" i="11"/>
  <c r="A95" i="11"/>
  <c r="A94" i="11"/>
  <c r="A93" i="11"/>
  <c r="A92" i="11"/>
  <c r="A91" i="1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A14" i="11"/>
  <c r="A13" i="11"/>
  <c r="A12" i="11"/>
  <c r="A11" i="11"/>
  <c r="A10" i="11"/>
  <c r="A9" i="11"/>
  <c r="A8" i="11"/>
  <c r="A7" i="11"/>
  <c r="A6" i="11"/>
  <c r="A5" i="11"/>
  <c r="A4" i="11"/>
  <c r="A3" i="11"/>
  <c r="A2" i="11"/>
</calcChain>
</file>

<file path=xl/sharedStrings.xml><?xml version="1.0" encoding="utf-8"?>
<sst xmlns="http://schemas.openxmlformats.org/spreadsheetml/2006/main" count="9875" uniqueCount="4589">
  <si>
    <t>Publication Date</t>
  </si>
  <si>
    <t>Project ID</t>
  </si>
  <si>
    <t>PI Login</t>
  </si>
  <si>
    <t>PI First Name</t>
  </si>
  <si>
    <t>PI Last Name</t>
  </si>
  <si>
    <t>PI Institution</t>
  </si>
  <si>
    <t>Title</t>
  </si>
  <si>
    <t>Project Type</t>
  </si>
  <si>
    <t>Experimental Facility</t>
  </si>
  <si>
    <t>Facility from Description</t>
  </si>
  <si>
    <t>Simulation Type</t>
  </si>
  <si>
    <t>Awards</t>
  </si>
  <si>
    <t>DOIs</t>
  </si>
  <si>
    <t>Key Words</t>
  </si>
  <si>
    <t>Broad Hazard</t>
  </si>
  <si>
    <t>Narrow Hazard</t>
  </si>
  <si>
    <t>18 September 2018</t>
  </si>
  <si>
    <t>11 October 2018</t>
  </si>
  <si>
    <t>27 February 2018</t>
  </si>
  <si>
    <t>12 October 2018</t>
  </si>
  <si>
    <t>14 September 2018</t>
  </si>
  <si>
    <t>05 December 2018</t>
  </si>
  <si>
    <t>10 October 2018</t>
  </si>
  <si>
    <t>11 December 2018</t>
  </si>
  <si>
    <t>03 January 2019</t>
  </si>
  <si>
    <t>12 April 2018</t>
  </si>
  <si>
    <t>28 September 2018</t>
  </si>
  <si>
    <t>11 March 2019</t>
  </si>
  <si>
    <t>09 August 2018</t>
  </si>
  <si>
    <t>13 December 2018</t>
  </si>
  <si>
    <t>05 March 2019</t>
  </si>
  <si>
    <t>18 May 2018</t>
  </si>
  <si>
    <t>20 November 2018</t>
  </si>
  <si>
    <t>25 December 2018</t>
  </si>
  <si>
    <t>17 May 2018</t>
  </si>
  <si>
    <t>27 September 2018</t>
  </si>
  <si>
    <t>07 July 2019</t>
  </si>
  <si>
    <t>10 August 2018</t>
  </si>
  <si>
    <t>15 October 2018</t>
  </si>
  <si>
    <t>06 December 2018</t>
  </si>
  <si>
    <t>07 February 2018</t>
  </si>
  <si>
    <t>07 August 2017</t>
  </si>
  <si>
    <t>11 December 2017</t>
  </si>
  <si>
    <t>26 January 2017</t>
  </si>
  <si>
    <t>05 October 2017</t>
  </si>
  <si>
    <t>01 December 2017</t>
  </si>
  <si>
    <t>23 February 2019</t>
  </si>
  <si>
    <t>16 October 2017</t>
  </si>
  <si>
    <t>12 March 2019</t>
  </si>
  <si>
    <t>31 January 2018</t>
  </si>
  <si>
    <t>25 August 2017</t>
  </si>
  <si>
    <t>28 February 2019</t>
  </si>
  <si>
    <t>27 September 2017</t>
  </si>
  <si>
    <t>07 January 2019</t>
  </si>
  <si>
    <t>04 December 2017</t>
  </si>
  <si>
    <t>03 July 2018</t>
  </si>
  <si>
    <t>26 June 2019</t>
  </si>
  <si>
    <t>07 June 2019</t>
  </si>
  <si>
    <t>12 January 2018</t>
  </si>
  <si>
    <t>19 April 2018</t>
  </si>
  <si>
    <t>24 October 2019</t>
  </si>
  <si>
    <t>19 June 2018</t>
  </si>
  <si>
    <t>31 December 2018</t>
  </si>
  <si>
    <t>30 January 2019</t>
  </si>
  <si>
    <t>04 December 2018</t>
  </si>
  <si>
    <t>20 September 2018</t>
  </si>
  <si>
    <t>07 December 2018</t>
  </si>
  <si>
    <t>14 May 2018</t>
  </si>
  <si>
    <t>05 July 2018</t>
  </si>
  <si>
    <t>22 December 2018</t>
  </si>
  <si>
    <t>21 May 2018</t>
  </si>
  <si>
    <t>09 July 2018</t>
  </si>
  <si>
    <t>24 December 2019</t>
  </si>
  <si>
    <t>03 December 2019</t>
  </si>
  <si>
    <t>05 February 2020</t>
  </si>
  <si>
    <t>14 February 2020</t>
  </si>
  <si>
    <t>02 December 2019</t>
  </si>
  <si>
    <t>11 February 2020</t>
  </si>
  <si>
    <t>08 October 2019</t>
  </si>
  <si>
    <t>27 January 2020</t>
  </si>
  <si>
    <t>25 January 2019</t>
  </si>
  <si>
    <t>01 February 2020</t>
  </si>
  <si>
    <t>03 May 2018</t>
  </si>
  <si>
    <t>19 February 2020</t>
  </si>
  <si>
    <t>05 July 2019</t>
  </si>
  <si>
    <t>19 October 2018</t>
  </si>
  <si>
    <t>24 September 2018</t>
  </si>
  <si>
    <t>15 July 2019</t>
  </si>
  <si>
    <t>21 October 2019</t>
  </si>
  <si>
    <t>14 November 2019</t>
  </si>
  <si>
    <t>22 November 2019</t>
  </si>
  <si>
    <t>25 November 2019</t>
  </si>
  <si>
    <t>07 February 2020</t>
  </si>
  <si>
    <t>15 January 2019</t>
  </si>
  <si>
    <t>19 September 2018</t>
  </si>
  <si>
    <t>22 August 2018</t>
  </si>
  <si>
    <t>01 July 2019</t>
  </si>
  <si>
    <t>23 December 2017</t>
  </si>
  <si>
    <t>29 January 2019</t>
  </si>
  <si>
    <t>08 August 2018</t>
  </si>
  <si>
    <t>29 May 2019</t>
  </si>
  <si>
    <t>07 October 2019</t>
  </si>
  <si>
    <t>13 October 2019</t>
  </si>
  <si>
    <t>17 October 2019</t>
  </si>
  <si>
    <t>15 December 2019</t>
  </si>
  <si>
    <t>03 January 2020</t>
  </si>
  <si>
    <t>02 February 2020</t>
  </si>
  <si>
    <t>20 February 2020</t>
  </si>
  <si>
    <t>31 October 2019</t>
  </si>
  <si>
    <t>02 October 2017</t>
  </si>
  <si>
    <t>13 November 2019</t>
  </si>
  <si>
    <t>01 January 2020</t>
  </si>
  <si>
    <t>06 October 2017</t>
  </si>
  <si>
    <t>26 March 2018</t>
  </si>
  <si>
    <t>17 April 2018</t>
  </si>
  <si>
    <t>28 October 2019</t>
  </si>
  <si>
    <t>01 November 2019</t>
  </si>
  <si>
    <t>18 December 2019</t>
  </si>
  <si>
    <t>24 January 2020</t>
  </si>
  <si>
    <t>19 December 2019</t>
  </si>
  <si>
    <t>12 January 2020</t>
  </si>
  <si>
    <t>07 June 2018</t>
  </si>
  <si>
    <t>06 February 2018</t>
  </si>
  <si>
    <t>13 June 2018</t>
  </si>
  <si>
    <t>11 May 2018</t>
  </si>
  <si>
    <t>04 January 2018</t>
  </si>
  <si>
    <t>16 May 2018</t>
  </si>
  <si>
    <t>29 May 2018</t>
  </si>
  <si>
    <t>23 May 2018</t>
  </si>
  <si>
    <t>12 September 2018</t>
  </si>
  <si>
    <t>24 August 2018</t>
  </si>
  <si>
    <t>27 August 2018</t>
  </si>
  <si>
    <t>20 August 2018</t>
  </si>
  <si>
    <t>03 August 2018</t>
  </si>
  <si>
    <t>26 April 2018</t>
  </si>
  <si>
    <t>08 October 2018</t>
  </si>
  <si>
    <t>29 June 2018</t>
  </si>
  <si>
    <t>16 August 2018</t>
  </si>
  <si>
    <t>02 July 2018</t>
  </si>
  <si>
    <t>07 August 2018</t>
  </si>
  <si>
    <t>05 June 2017</t>
  </si>
  <si>
    <t>20 March 2018</t>
  </si>
  <si>
    <t>06 October 2018</t>
  </si>
  <si>
    <t>27 February 2020</t>
  </si>
  <si>
    <t>03 March 2020</t>
  </si>
  <si>
    <t>20 March 2020</t>
  </si>
  <si>
    <t>17 February 2020</t>
  </si>
  <si>
    <t>22 March 2020</t>
  </si>
  <si>
    <t>24 March 2020</t>
  </si>
  <si>
    <t>25 March 2020</t>
  </si>
  <si>
    <t>01 July 2017</t>
  </si>
  <si>
    <t>25 October 2019</t>
  </si>
  <si>
    <t>12 September 2019</t>
  </si>
  <si>
    <t>02 April 2020</t>
  </si>
  <si>
    <t>10 April 2020</t>
  </si>
  <si>
    <t>31 March 2020</t>
  </si>
  <si>
    <t>01 April 2020</t>
  </si>
  <si>
    <t>15 April 2020</t>
  </si>
  <si>
    <t>28 April 2020</t>
  </si>
  <si>
    <t>30 April 2020</t>
  </si>
  <si>
    <t>12 May 2020</t>
  </si>
  <si>
    <t>06 May 2020</t>
  </si>
  <si>
    <t>08 May 2020</t>
  </si>
  <si>
    <t>07 May 2020</t>
  </si>
  <si>
    <t>14 May 2020</t>
  </si>
  <si>
    <t>16 September 2019</t>
  </si>
  <si>
    <t>27 August 2019</t>
  </si>
  <si>
    <t>11 September 2019</t>
  </si>
  <si>
    <t>23 August 2019</t>
  </si>
  <si>
    <t>05 September 2019</t>
  </si>
  <si>
    <t>04 October 2019</t>
  </si>
  <si>
    <t>03 October 2019</t>
  </si>
  <si>
    <t>18 September 2019</t>
  </si>
  <si>
    <t>18 May 2020</t>
  </si>
  <si>
    <t>20 May 2020</t>
  </si>
  <si>
    <t>22 May 2020</t>
  </si>
  <si>
    <t>29 May 2020</t>
  </si>
  <si>
    <t>08 June 2020</t>
  </si>
  <si>
    <t>03 June 2020</t>
  </si>
  <si>
    <t>20 June 2020</t>
  </si>
  <si>
    <t>10 June 2020</t>
  </si>
  <si>
    <t>29 June 2020</t>
  </si>
  <si>
    <t>28 June 2020</t>
  </si>
  <si>
    <t>25 June 2020</t>
  </si>
  <si>
    <t>30 June 2020</t>
  </si>
  <si>
    <t>01 July 2020</t>
  </si>
  <si>
    <t>30 July 2020</t>
  </si>
  <si>
    <t>04 August 2020</t>
  </si>
  <si>
    <t>03 August 2020</t>
  </si>
  <si>
    <t>11 August 2020</t>
  </si>
  <si>
    <t>14 August 2020</t>
  </si>
  <si>
    <t>22 August 2020</t>
  </si>
  <si>
    <t>10 August 2020</t>
  </si>
  <si>
    <t>30 September 2020</t>
  </si>
  <si>
    <t>28 September 2020</t>
  </si>
  <si>
    <t>26 August 2020</t>
  </si>
  <si>
    <t>13 February 2020</t>
  </si>
  <si>
    <t>01 September 2020</t>
  </si>
  <si>
    <t>09 January 2020</t>
  </si>
  <si>
    <t>08 September 2020</t>
  </si>
  <si>
    <t>13 September 2020</t>
  </si>
  <si>
    <t>28 August 2020</t>
  </si>
  <si>
    <t>17 September 2020</t>
  </si>
  <si>
    <t>14 September 2020</t>
  </si>
  <si>
    <t>15 September 2020</t>
  </si>
  <si>
    <t>20 September 2020</t>
  </si>
  <si>
    <t>16 September 2020</t>
  </si>
  <si>
    <t>24 September 2020</t>
  </si>
  <si>
    <t>25 September 2020</t>
  </si>
  <si>
    <t>26 September 2020</t>
  </si>
  <si>
    <t>08 October 2020</t>
  </si>
  <si>
    <t>09 October 2020</t>
  </si>
  <si>
    <t>12 October 2020</t>
  </si>
  <si>
    <t>19 October 2020</t>
  </si>
  <si>
    <t>16 October 2020</t>
  </si>
  <si>
    <t>01 October 2020</t>
  </si>
  <si>
    <t>20 October 2020</t>
  </si>
  <si>
    <t>15 January 2020</t>
  </si>
  <si>
    <t>05 December 2019</t>
  </si>
  <si>
    <t>28 October 2020</t>
  </si>
  <si>
    <t>22 October 2020</t>
  </si>
  <si>
    <t>30 October 2020</t>
  </si>
  <si>
    <t>02 November 2020</t>
  </si>
  <si>
    <t>06 November 2020</t>
  </si>
  <si>
    <t>03 November 2020</t>
  </si>
  <si>
    <t>04 November 2020</t>
  </si>
  <si>
    <t>15 November 2020</t>
  </si>
  <si>
    <t>08 November 2020</t>
  </si>
  <si>
    <t>14 November 2020</t>
  </si>
  <si>
    <t>27 November 2020</t>
  </si>
  <si>
    <t>17 November 2020</t>
  </si>
  <si>
    <t>25 November 2020</t>
  </si>
  <si>
    <t>01 December 2020</t>
  </si>
  <si>
    <t>04 June 2019</t>
  </si>
  <si>
    <t>21 July 2019</t>
  </si>
  <si>
    <t>12 July 2019</t>
  </si>
  <si>
    <t>06 July 2019</t>
  </si>
  <si>
    <t>06 August 2019</t>
  </si>
  <si>
    <t>12 August 2019</t>
  </si>
  <si>
    <t>25 June 2019</t>
  </si>
  <si>
    <t>04 August 2019</t>
  </si>
  <si>
    <t>08 August 2019</t>
  </si>
  <si>
    <t>18 June 2019</t>
  </si>
  <si>
    <t>11 June 2019</t>
  </si>
  <si>
    <t>22 June 2019</t>
  </si>
  <si>
    <t>19 June 2019</t>
  </si>
  <si>
    <t>13 June 2019</t>
  </si>
  <si>
    <t>17 July 2019</t>
  </si>
  <si>
    <t>11 August 2019</t>
  </si>
  <si>
    <t>12 June 2019</t>
  </si>
  <si>
    <t>28 May 2019</t>
  </si>
  <si>
    <t>05 December 2020</t>
  </si>
  <si>
    <t>04 October 2018</t>
  </si>
  <si>
    <t>11 December 2020</t>
  </si>
  <si>
    <t>15 December 2020</t>
  </si>
  <si>
    <t>14 December 2020</t>
  </si>
  <si>
    <t>16 December 2020</t>
  </si>
  <si>
    <t>17 December 2020</t>
  </si>
  <si>
    <t>18 December 2020</t>
  </si>
  <si>
    <t>04 January 2021</t>
  </si>
  <si>
    <t>31 December 2020</t>
  </si>
  <si>
    <t>09 September 2020</t>
  </si>
  <si>
    <t>18 April 2018</t>
  </si>
  <si>
    <t>15 January 2021</t>
  </si>
  <si>
    <t>07 November 2019</t>
  </si>
  <si>
    <t>22 January 2021</t>
  </si>
  <si>
    <t>19 January 2021</t>
  </si>
  <si>
    <t>26 January 2021</t>
  </si>
  <si>
    <t>25 January 2021</t>
  </si>
  <si>
    <t>27 January 2021</t>
  </si>
  <si>
    <t>28 January 2021</t>
  </si>
  <si>
    <t>03 February 2021</t>
  </si>
  <si>
    <t>01 February 2021</t>
  </si>
  <si>
    <t>10 February 2021</t>
  </si>
  <si>
    <t>05 February 2021</t>
  </si>
  <si>
    <t>19 February 2021</t>
  </si>
  <si>
    <t>25 February 2021</t>
  </si>
  <si>
    <t>05 March 2021</t>
  </si>
  <si>
    <t>24 February 2021</t>
  </si>
  <si>
    <t>01 March 2021</t>
  </si>
  <si>
    <t>10 March 2021</t>
  </si>
  <si>
    <t>16 March 2021</t>
  </si>
  <si>
    <t>23 March 2021</t>
  </si>
  <si>
    <t>19 March 2021</t>
  </si>
  <si>
    <t>05 April 2021</t>
  </si>
  <si>
    <t>07 April 2021</t>
  </si>
  <si>
    <t>08 April 2021</t>
  </si>
  <si>
    <t>06 April 2021</t>
  </si>
  <si>
    <t>15 April 2021</t>
  </si>
  <si>
    <t>20 April 2021</t>
  </si>
  <si>
    <t>29 April 2021</t>
  </si>
  <si>
    <t>26 March 2020</t>
  </si>
  <si>
    <t>23 April 2021</t>
  </si>
  <si>
    <t>12 May 2021</t>
  </si>
  <si>
    <t>14 May 2021</t>
  </si>
  <si>
    <t>10 May 2021</t>
  </si>
  <si>
    <t>21 May 2021</t>
  </si>
  <si>
    <t>19 May 2021</t>
  </si>
  <si>
    <t>26 May 2021</t>
  </si>
  <si>
    <t>25 May 2021</t>
  </si>
  <si>
    <t>27 May 2021</t>
  </si>
  <si>
    <t>28 May 2021</t>
  </si>
  <si>
    <t>03 June 2021</t>
  </si>
  <si>
    <t>10 June 2021</t>
  </si>
  <si>
    <t>08 June 2021</t>
  </si>
  <si>
    <t>07 June 2021</t>
  </si>
  <si>
    <t>04 June 2021</t>
  </si>
  <si>
    <t>14 June 2021</t>
  </si>
  <si>
    <t>25 October 2018</t>
  </si>
  <si>
    <t>05 August 2019</t>
  </si>
  <si>
    <t>12 December 2020</t>
  </si>
  <si>
    <t>15 June 2021</t>
  </si>
  <si>
    <t>30 December 2020</t>
  </si>
  <si>
    <t>16 August 2019</t>
  </si>
  <si>
    <t>28 June 2021</t>
  </si>
  <si>
    <t>23 June 2021</t>
  </si>
  <si>
    <t>08 July 2021</t>
  </si>
  <si>
    <t>08 January 2020</t>
  </si>
  <si>
    <t>06 July 2021</t>
  </si>
  <si>
    <t>12 July 2021</t>
  </si>
  <si>
    <t>15 July 2021</t>
  </si>
  <si>
    <t>21 July 2021</t>
  </si>
  <si>
    <t>26 July 2021</t>
  </si>
  <si>
    <t>22 July 2021</t>
  </si>
  <si>
    <t>27 July 2021</t>
  </si>
  <si>
    <t>30 July 2021</t>
  </si>
  <si>
    <t>04 August 2021</t>
  </si>
  <si>
    <t>10 August 2021</t>
  </si>
  <si>
    <t>07 August 2021</t>
  </si>
  <si>
    <t>13 August 2021</t>
  </si>
  <si>
    <t>17 August 2021</t>
  </si>
  <si>
    <t>14 August 2021</t>
  </si>
  <si>
    <t>18 August 2021</t>
  </si>
  <si>
    <t>16 August 2021</t>
  </si>
  <si>
    <t>23 August 2021</t>
  </si>
  <si>
    <t>24 August 2021</t>
  </si>
  <si>
    <t>20 August 2021</t>
  </si>
  <si>
    <t>19 August 2021</t>
  </si>
  <si>
    <t>06 August 2021</t>
  </si>
  <si>
    <t>25 August 2021</t>
  </si>
  <si>
    <t>26 August 2021</t>
  </si>
  <si>
    <t>01 September 2021</t>
  </si>
  <si>
    <t>02 September 2021</t>
  </si>
  <si>
    <t>30 August 2021</t>
  </si>
  <si>
    <t>02 July 2021</t>
  </si>
  <si>
    <t>09 September 2021</t>
  </si>
  <si>
    <t>06 September 2021</t>
  </si>
  <si>
    <t>10 September 2021</t>
  </si>
  <si>
    <t>12 September 2021</t>
  </si>
  <si>
    <t>22 September 2021</t>
  </si>
  <si>
    <t>25 August 2018</t>
  </si>
  <si>
    <t>04 September 2021</t>
  </si>
  <si>
    <t>29 September 2021</t>
  </si>
  <si>
    <t>30 September 2021</t>
  </si>
  <si>
    <t>07 October 2021</t>
  </si>
  <si>
    <t>01 October 2021</t>
  </si>
  <si>
    <t>05 October 2021</t>
  </si>
  <si>
    <t>11 June 2021</t>
  </si>
  <si>
    <t>15 October 2021</t>
  </si>
  <si>
    <t>18 October 2021</t>
  </si>
  <si>
    <t>25 October 2021</t>
  </si>
  <si>
    <t>21 October 2021</t>
  </si>
  <si>
    <t>27 October 2021</t>
  </si>
  <si>
    <t>28 October 2021</t>
  </si>
  <si>
    <t>01 November 2021</t>
  </si>
  <si>
    <t>30 October 2021</t>
  </si>
  <si>
    <t>02 November 2021</t>
  </si>
  <si>
    <t>04 November 2021</t>
  </si>
  <si>
    <t>05 November 2021</t>
  </si>
  <si>
    <t>11 November 2021</t>
  </si>
  <si>
    <t>12 November 2021</t>
  </si>
  <si>
    <t>29 November 2021</t>
  </si>
  <si>
    <t>11 January 2021</t>
  </si>
  <si>
    <t>02 December 2021</t>
  </si>
  <si>
    <t>24 May 2019</t>
  </si>
  <si>
    <t>01 December 2021</t>
  </si>
  <si>
    <t>03 December 2021</t>
  </si>
  <si>
    <t>09 December 2021</t>
  </si>
  <si>
    <t>07 December 2021</t>
  </si>
  <si>
    <t>10 December 2021</t>
  </si>
  <si>
    <t>14 December 2021</t>
  </si>
  <si>
    <t>13 December 2021</t>
  </si>
  <si>
    <t>16 December 2021</t>
  </si>
  <si>
    <t>15 December 2021</t>
  </si>
  <si>
    <t>21 December 2021</t>
  </si>
  <si>
    <t>30 December 2021</t>
  </si>
  <si>
    <t>22 December 2021</t>
  </si>
  <si>
    <t>04 May 2021</t>
  </si>
  <si>
    <t>10 May 2018</t>
  </si>
  <si>
    <t>04 January 2022</t>
  </si>
  <si>
    <t>03 January 2022</t>
  </si>
  <si>
    <t>11 January 2022</t>
  </si>
  <si>
    <t>19 January 2022</t>
  </si>
  <si>
    <t>17 January 2022</t>
  </si>
  <si>
    <t>20 January 2022</t>
  </si>
  <si>
    <t>25 January 2022</t>
  </si>
  <si>
    <t>21 January 2022</t>
  </si>
  <si>
    <t>02 February 2022</t>
  </si>
  <si>
    <t>13 January 2022</t>
  </si>
  <si>
    <t>04 February 2022</t>
  </si>
  <si>
    <t>09 February 2022</t>
  </si>
  <si>
    <t>12 March 2021</t>
  </si>
  <si>
    <t>14 February 2022</t>
  </si>
  <si>
    <t>17 February 2022</t>
  </si>
  <si>
    <t>15 May 2020</t>
  </si>
  <si>
    <t>19 February 2022</t>
  </si>
  <si>
    <t>22 February 2022</t>
  </si>
  <si>
    <t>24 February 2022</t>
  </si>
  <si>
    <t>31 March 2021</t>
  </si>
  <si>
    <t>04 March 2022</t>
  </si>
  <si>
    <t>06 March 2022</t>
  </si>
  <si>
    <t>10 March 2022</t>
  </si>
  <si>
    <t>12 March 2022</t>
  </si>
  <si>
    <t>23 March 2022</t>
  </si>
  <si>
    <t>29 March 2022</t>
  </si>
  <si>
    <t>26 October 2021</t>
  </si>
  <si>
    <t>08 August 2021</t>
  </si>
  <si>
    <t>05 April 2022</t>
  </si>
  <si>
    <t>01 April 2022</t>
  </si>
  <si>
    <t>11 April 2022</t>
  </si>
  <si>
    <t>15 April 2022</t>
  </si>
  <si>
    <t>17 April 2022</t>
  </si>
  <si>
    <t>13 April 2022</t>
  </si>
  <si>
    <t>26 April 2022</t>
  </si>
  <si>
    <t>29 April 2022</t>
  </si>
  <si>
    <t>08 July 2019</t>
  </si>
  <si>
    <t>02 May 2022</t>
  </si>
  <si>
    <t>08 May 2022</t>
  </si>
  <si>
    <t>03 May 2022</t>
  </si>
  <si>
    <t>30 June 2021</t>
  </si>
  <si>
    <t>11 May 2022</t>
  </si>
  <si>
    <t>18 May 2022</t>
  </si>
  <si>
    <t>12 May 2022</t>
  </si>
  <si>
    <t>13 May 2022</t>
  </si>
  <si>
    <t>18 February 2022</t>
  </si>
  <si>
    <t>28 May 2022</t>
  </si>
  <si>
    <t>01 June 2022</t>
  </si>
  <si>
    <t>02 June 2022</t>
  </si>
  <si>
    <t>08 June 2022</t>
  </si>
  <si>
    <t>07 June 2022</t>
  </si>
  <si>
    <t>10 June 2022</t>
  </si>
  <si>
    <t>14 June 2022</t>
  </si>
  <si>
    <t>15 June 2022</t>
  </si>
  <si>
    <t>17 June 2022</t>
  </si>
  <si>
    <t>29 June 2022</t>
  </si>
  <si>
    <t>28 June 2022</t>
  </si>
  <si>
    <t>13 July 2022</t>
  </si>
  <si>
    <t>15 July 2022</t>
  </si>
  <si>
    <t>08 July 2022</t>
  </si>
  <si>
    <t>19 July 2022</t>
  </si>
  <si>
    <t>27 July 2022</t>
  </si>
  <si>
    <t>25 July 2022</t>
  </si>
  <si>
    <t>02 August 2022</t>
  </si>
  <si>
    <t>05 August 2022</t>
  </si>
  <si>
    <t>08 August 2022</t>
  </si>
  <si>
    <t>29 July 2022</t>
  </si>
  <si>
    <t>12 August 2022</t>
  </si>
  <si>
    <t>09 August 2022</t>
  </si>
  <si>
    <t>14 August 2022</t>
  </si>
  <si>
    <t>11 March 2022</t>
  </si>
  <si>
    <t>15 August 2022</t>
  </si>
  <si>
    <t>17 August 2022</t>
  </si>
  <si>
    <t>24 June 2022</t>
  </si>
  <si>
    <t>18 August 2022</t>
  </si>
  <si>
    <t>19 August 2022</t>
  </si>
  <si>
    <t>22 August 2022</t>
  </si>
  <si>
    <t>21 August 2022</t>
  </si>
  <si>
    <t>24 August 2022</t>
  </si>
  <si>
    <t>01 September 2022</t>
  </si>
  <si>
    <t>31 August 2022</t>
  </si>
  <si>
    <t>26 August 2022</t>
  </si>
  <si>
    <t>29 August 2022</t>
  </si>
  <si>
    <t>30 August 2022</t>
  </si>
  <si>
    <t>07 September 2022</t>
  </si>
  <si>
    <t>05 September 2022</t>
  </si>
  <si>
    <t>06 September 2022</t>
  </si>
  <si>
    <t>09 September 2022</t>
  </si>
  <si>
    <t>19 September 2022</t>
  </si>
  <si>
    <t>20 September 2022</t>
  </si>
  <si>
    <t>21 September 2022</t>
  </si>
  <si>
    <t>22 September 2022</t>
  </si>
  <si>
    <t>26 September 2022</t>
  </si>
  <si>
    <t>23 September 2022</t>
  </si>
  <si>
    <t>27 September 2022</t>
  </si>
  <si>
    <t>28 September 2022</t>
  </si>
  <si>
    <t>03 October 2022</t>
  </si>
  <si>
    <t>01 October 2022</t>
  </si>
  <si>
    <t>30 September 2022</t>
  </si>
  <si>
    <t>PRJ-1300</t>
  </si>
  <si>
    <t>PRJ-2108</t>
  </si>
  <si>
    <t>PRJ-1814</t>
  </si>
  <si>
    <t>PRJ-1780</t>
  </si>
  <si>
    <t>PRJ-2058</t>
  </si>
  <si>
    <t>PRJ-2152</t>
  </si>
  <si>
    <t>PRJ-2110</t>
  </si>
  <si>
    <t>PRJ-2073</t>
  </si>
  <si>
    <t>PRJ-2161</t>
  </si>
  <si>
    <t>PRJ-1892</t>
  </si>
  <si>
    <t>PRJ-1637</t>
  </si>
  <si>
    <t>PRJ-2158</t>
  </si>
  <si>
    <t>PRJ-2263</t>
  </si>
  <si>
    <t>PRJ-2046</t>
  </si>
  <si>
    <t>PRJ-2259</t>
  </si>
  <si>
    <t>PRJ-2154</t>
  </si>
  <si>
    <t>PRJ-2256</t>
  </si>
  <si>
    <t>PRJ-1777</t>
  </si>
  <si>
    <t>PRJ-2075</t>
  </si>
  <si>
    <t>PRJ-2164</t>
  </si>
  <si>
    <t>PRJ-1919</t>
  </si>
  <si>
    <t>PRJ-1628</t>
  </si>
  <si>
    <t>PRJ-2442</t>
  </si>
  <si>
    <t>PRJ-2059</t>
  </si>
  <si>
    <t>PRJ-1783</t>
  </si>
  <si>
    <t>PRJ-1811</t>
  </si>
  <si>
    <t>PRJ-1709</t>
  </si>
  <si>
    <t>PRJ-1649</t>
  </si>
  <si>
    <t>PRJ-1729</t>
  </si>
  <si>
    <t>PRJ-1345</t>
  </si>
  <si>
    <t>PRJ-1282</t>
  </si>
  <si>
    <t>PRJ-1763</t>
  </si>
  <si>
    <t>PRJ-1306</t>
  </si>
  <si>
    <t>PRJ-1699</t>
  </si>
  <si>
    <t>PRJ-2260</t>
  </si>
  <si>
    <t>PRJ-1795</t>
  </si>
  <si>
    <t>PRJ-1617</t>
  </si>
  <si>
    <t>PRJ-1665</t>
  </si>
  <si>
    <t>PRJ-2166</t>
  </si>
  <si>
    <t>PRJ-1293</t>
  </si>
  <si>
    <t>PRJ-1774</t>
  </si>
  <si>
    <t>PRJ-1765</t>
  </si>
  <si>
    <t>PRJ-2261</t>
  </si>
  <si>
    <t>PRJ-2262</t>
  </si>
  <si>
    <t>PRJ-1926</t>
  </si>
  <si>
    <t>PRJ-2174</t>
  </si>
  <si>
    <t>PRJ-2421</t>
  </si>
  <si>
    <t>PRJ-2404</t>
  </si>
  <si>
    <t>PRJ-1790</t>
  </si>
  <si>
    <t>PRJ-1900</t>
  </si>
  <si>
    <t>PRJ-2600</t>
  </si>
  <si>
    <t>PRJ-1828</t>
  </si>
  <si>
    <t>PRJ-2175</t>
  </si>
  <si>
    <t>PRJ-1928</t>
  </si>
  <si>
    <t>PRJ-2044</t>
  </si>
  <si>
    <t>PRJ-2194</t>
  </si>
  <si>
    <t>PRJ-2232</t>
  </si>
  <si>
    <t>PRJ-2137</t>
  </si>
  <si>
    <t>PRJ-1970</t>
  </si>
  <si>
    <t>PRJ-2089</t>
  </si>
  <si>
    <t>PRJ-2153</t>
  </si>
  <si>
    <t>PRJ-2063</t>
  </si>
  <si>
    <t>PRJ-1607</t>
  </si>
  <si>
    <t>PRJ-1444</t>
  </si>
  <si>
    <t>PRJ-2167</t>
  </si>
  <si>
    <t>PRJ-1782</t>
  </si>
  <si>
    <t>PRJ-1854</t>
  </si>
  <si>
    <t>PRJ-2024</t>
  </si>
  <si>
    <t>PRJ-1837</t>
  </si>
  <si>
    <t>PRJ-2646</t>
  </si>
  <si>
    <t>PRJ-1775</t>
  </si>
  <si>
    <t>PRJ-2133</t>
  </si>
  <si>
    <t>PRJ-2630</t>
  </si>
  <si>
    <t>PRJ-2685</t>
  </si>
  <si>
    <t>PRJ-2290</t>
  </si>
  <si>
    <t>PRJ-2684</t>
  </si>
  <si>
    <t>PRJ-2190</t>
  </si>
  <si>
    <t>PRJ-2336</t>
  </si>
  <si>
    <t>PRJ-1925</t>
  </si>
  <si>
    <t>PRJ-2704</t>
  </si>
  <si>
    <t>PRJ-2173</t>
  </si>
  <si>
    <t>PRJ-1817</t>
  </si>
  <si>
    <t>PRJ-2088</t>
  </si>
  <si>
    <t>PRJ-2112</t>
  </si>
  <si>
    <t>PRJ-2432</t>
  </si>
  <si>
    <t>PRJ-2561</t>
  </si>
  <si>
    <t>PRJ-2136</t>
  </si>
  <si>
    <t>PRJ-2620</t>
  </si>
  <si>
    <t>PRJ-1299</t>
  </si>
  <si>
    <t>PRJ-2478</t>
  </si>
  <si>
    <t>PRJ-2469</t>
  </si>
  <si>
    <t>PRJ-2548</t>
  </si>
  <si>
    <t>PRJ-2128</t>
  </si>
  <si>
    <t>PRJ-1942</t>
  </si>
  <si>
    <t>PRJ-1668</t>
  </si>
  <si>
    <t>PRJ-2280</t>
  </si>
  <si>
    <t>PRJ-2151</t>
  </si>
  <si>
    <t>PRJ-1710</t>
  </si>
  <si>
    <t>PRJ-2188</t>
  </si>
  <si>
    <t>PRJ-2045</t>
  </si>
  <si>
    <t>PRJ-1950</t>
  </si>
  <si>
    <t>PRJ-2319</t>
  </si>
  <si>
    <t>PRJ-2555</t>
  </si>
  <si>
    <t>PRJ-2577</t>
  </si>
  <si>
    <t>PRJ-2654</t>
  </si>
  <si>
    <t>PRJ-2485</t>
  </si>
  <si>
    <t>PRJ-2293</t>
  </si>
  <si>
    <t>PRJ-2689</t>
  </si>
  <si>
    <t>PRJ-2191</t>
  </si>
  <si>
    <t>PRJ-2550</t>
  </si>
  <si>
    <t>PRJ-1295</t>
  </si>
  <si>
    <t>PRJ-2619</t>
  </si>
  <si>
    <t>PRJ-2664</t>
  </si>
  <si>
    <t>PRJ-1608</t>
  </si>
  <si>
    <t>PRJ-1695</t>
  </si>
  <si>
    <t>PRJ-2672</t>
  </si>
  <si>
    <t>PRJ-1812</t>
  </si>
  <si>
    <t>PRJ-1689</t>
  </si>
  <si>
    <t>PRJ-2504</t>
  </si>
  <si>
    <t>PRJ-2537</t>
  </si>
  <si>
    <t>PRJ-2652</t>
  </si>
  <si>
    <t>PRJ-2644</t>
  </si>
  <si>
    <t>PRJ-1973</t>
  </si>
  <si>
    <t>PRJ-1723</t>
  </si>
  <si>
    <t>PRJ-2670</t>
  </si>
  <si>
    <t>PRJ-1842</t>
  </si>
  <si>
    <t>PRJ-1972</t>
  </si>
  <si>
    <t>PRJ-1740</t>
  </si>
  <si>
    <t>PRJ-1975</t>
  </si>
  <si>
    <t>PRJ-1929</t>
  </si>
  <si>
    <t>PRJ-1693</t>
  </si>
  <si>
    <t>PRJ-1640</t>
  </si>
  <si>
    <t>PRJ-1901</t>
  </si>
  <si>
    <t>PRJ-1946</t>
  </si>
  <si>
    <t>PRJ-1685</t>
  </si>
  <si>
    <t>PRJ-1331</t>
  </si>
  <si>
    <t>PRJ-2069</t>
  </si>
  <si>
    <t>PRJ-2072</t>
  </si>
  <si>
    <t>PRJ-2056</t>
  </si>
  <si>
    <t>PRJ-2066</t>
  </si>
  <si>
    <t>PRJ-1968</t>
  </si>
  <si>
    <t>PRJ-2053</t>
  </si>
  <si>
    <t>PRJ-2055</t>
  </si>
  <si>
    <t>PRJ-1347</t>
  </si>
  <si>
    <t>PRJ-1843</t>
  </si>
  <si>
    <t>PRJ-2014</t>
  </si>
  <si>
    <t>PRJ-2034</t>
  </si>
  <si>
    <t>PRJ-2021</t>
  </si>
  <si>
    <t>PRJ-2047</t>
  </si>
  <si>
    <t>PRJ-1271</t>
  </si>
  <si>
    <t>PRJ-1355</t>
  </si>
  <si>
    <t>PRJ-1977</t>
  </si>
  <si>
    <t>PRJ-2131</t>
  </si>
  <si>
    <t>PRJ-2719</t>
  </si>
  <si>
    <t>PRJ-2712</t>
  </si>
  <si>
    <t>PRJ-2732</t>
  </si>
  <si>
    <t>PRJ-2681</t>
  </si>
  <si>
    <t>PRJ-2733</t>
  </si>
  <si>
    <t>PRJ-2466</t>
  </si>
  <si>
    <t>PRJ-2734</t>
  </si>
  <si>
    <t>PRJ-2048</t>
  </si>
  <si>
    <t>PRJ-2731</t>
  </si>
  <si>
    <t>PRJ-2735</t>
  </si>
  <si>
    <t>PRJ-2678</t>
  </si>
  <si>
    <t>PRJ-1648</t>
  </si>
  <si>
    <t>PRJ-1434</t>
  </si>
  <si>
    <t>PRJ-2285</t>
  </si>
  <si>
    <t>PRJ-2661</t>
  </si>
  <si>
    <t>PRJ-2129</t>
  </si>
  <si>
    <t>PRJ-2450</t>
  </si>
  <si>
    <t>PRJ-2741</t>
  </si>
  <si>
    <t>PRJ-2013</t>
  </si>
  <si>
    <t>PRJ-2119</t>
  </si>
  <si>
    <t>PRJ-2760</t>
  </si>
  <si>
    <t>PRJ-1292</t>
  </si>
  <si>
    <t>PRJ-2756</t>
  </si>
  <si>
    <t>PRJ-2723</t>
  </si>
  <si>
    <t>PRJ-2767</t>
  </si>
  <si>
    <t>PRJ-2771</t>
  </si>
  <si>
    <t>PRJ-2772</t>
  </si>
  <si>
    <t>PRJ-2513</t>
  </si>
  <si>
    <t>PRJ-2519</t>
  </si>
  <si>
    <t>PRJ-2522</t>
  </si>
  <si>
    <t>PRJ-2524</t>
  </si>
  <si>
    <t>PRJ-2536</t>
  </si>
  <si>
    <t>PRJ-2535</t>
  </si>
  <si>
    <t>PRJ-2515</t>
  </si>
  <si>
    <t>PRJ-2505</t>
  </si>
  <si>
    <t>PRJ-2549</t>
  </si>
  <si>
    <t>PRJ-2514</t>
  </si>
  <si>
    <t>PRJ-2518</t>
  </si>
  <si>
    <t>PRJ-2492</t>
  </si>
  <si>
    <t>PRJ-2525</t>
  </si>
  <si>
    <t>PRJ-2564</t>
  </si>
  <si>
    <t>PRJ-2528</t>
  </si>
  <si>
    <t>PRJ-2539</t>
  </si>
  <si>
    <t>PRJ-2113</t>
  </si>
  <si>
    <t>PRJ-2777</t>
  </si>
  <si>
    <t>PRJ-2699</t>
  </si>
  <si>
    <t>PRJ-2527</t>
  </si>
  <si>
    <t>PRJ-2526</t>
  </si>
  <si>
    <t>PRJ-2486</t>
  </si>
  <si>
    <t>PRJ-2291</t>
  </si>
  <si>
    <t>PRJ-2782</t>
  </si>
  <si>
    <t>PRJ-2534</t>
  </si>
  <si>
    <t>PRJ-2770</t>
  </si>
  <si>
    <t>PRJ-1823</t>
  </si>
  <si>
    <t>PRJ-2521</t>
  </si>
  <si>
    <t>PRJ-2788</t>
  </si>
  <si>
    <t>PRJ-2193</t>
  </si>
  <si>
    <t>PRJ-2793</t>
  </si>
  <si>
    <t>PRJ-2789</t>
  </si>
  <si>
    <t>PRJ-2512</t>
  </si>
  <si>
    <t>PRJ-2754</t>
  </si>
  <si>
    <t>PRJ-2805</t>
  </si>
  <si>
    <t>PRJ-2811</t>
  </si>
  <si>
    <t>PRJ-2830</t>
  </si>
  <si>
    <t>PRJ-2845</t>
  </si>
  <si>
    <t>PRJ-2839</t>
  </si>
  <si>
    <t>PRJ-2157</t>
  </si>
  <si>
    <t>PRJ-2859</t>
  </si>
  <si>
    <t>PRJ-2866</t>
  </si>
  <si>
    <t>PRJ-2842</t>
  </si>
  <si>
    <t>PRJ-2363</t>
  </si>
  <si>
    <t>PRJ-2876</t>
  </si>
  <si>
    <t>PRJ-2872</t>
  </si>
  <si>
    <t>PRJ-2702</t>
  </si>
  <si>
    <t>PRJ-2877</t>
  </si>
  <si>
    <t>PRJ-2662</t>
  </si>
  <si>
    <t>PRJ-2884</t>
  </si>
  <si>
    <t>PRJ-2894</t>
  </si>
  <si>
    <t>PRJ-2095</t>
  </si>
  <si>
    <t>PRJ-2803</t>
  </si>
  <si>
    <t>PRJ-2899</t>
  </si>
  <si>
    <t>PRJ-2863</t>
  </si>
  <si>
    <t>PRJ-2883</t>
  </si>
  <si>
    <t>PRJ-2903</t>
  </si>
  <si>
    <t>PRJ-2904</t>
  </si>
  <si>
    <t>PRJ-2832</t>
  </si>
  <si>
    <t>PRJ-2043</t>
  </si>
  <si>
    <t>PRJ-2914</t>
  </si>
  <si>
    <t>PRJ-2901</t>
  </si>
  <si>
    <t>PRJ-2922</t>
  </si>
  <si>
    <t>PRJ-2897</t>
  </si>
  <si>
    <t>PRJ-2920</t>
  </si>
  <si>
    <t>PRJ-2908</t>
  </si>
  <si>
    <t>PRJ-2834</t>
  </si>
  <si>
    <t>PRJ-2930</t>
  </si>
  <si>
    <t>PRJ-2933</t>
  </si>
  <si>
    <t>PRJ-2937</t>
  </si>
  <si>
    <t>PRJ-2889</t>
  </si>
  <si>
    <t>PRJ-2074</t>
  </si>
  <si>
    <t>PRJ-2673</t>
  </si>
  <si>
    <t>PRJ-2649</t>
  </si>
  <si>
    <t>PRJ-1757</t>
  </si>
  <si>
    <t>PRJ-2915</t>
  </si>
  <si>
    <t>PRJ-2945</t>
  </si>
  <si>
    <t>PRJ-2909</t>
  </si>
  <si>
    <t>PRJ-2948</t>
  </si>
  <si>
    <t>PRJ-2050</t>
  </si>
  <si>
    <t>PRJ-2835</t>
  </si>
  <si>
    <t>PRJ-2302</t>
  </si>
  <si>
    <t>PRJ-2947</t>
  </si>
  <si>
    <t>PRJ-2953</t>
  </si>
  <si>
    <t>PRJ-2952</t>
  </si>
  <si>
    <t>PRJ-2954</t>
  </si>
  <si>
    <t>PRJ-2967</t>
  </si>
  <si>
    <t>PRJ-2893</t>
  </si>
  <si>
    <t>PRJ-2971</t>
  </si>
  <si>
    <t>PRJ-2976</t>
  </si>
  <si>
    <t>PRJ-2395</t>
  </si>
  <si>
    <t>PRJ-2460</t>
  </si>
  <si>
    <t>PRJ-2444</t>
  </si>
  <si>
    <t>PRJ-2437</t>
  </si>
  <si>
    <t>PRJ-2484</t>
  </si>
  <si>
    <t>PRJ-2499</t>
  </si>
  <si>
    <t>PRJ-2265</t>
  </si>
  <si>
    <t>PRJ-2426</t>
  </si>
  <si>
    <t>PRJ-2476</t>
  </si>
  <si>
    <t>PRJ-2195</t>
  </si>
  <si>
    <t>PRJ-2494</t>
  </si>
  <si>
    <t>PRJ-2422</t>
  </si>
  <si>
    <t>PRJ-2475</t>
  </si>
  <si>
    <t>PRJ-2406</t>
  </si>
  <si>
    <t>PRJ-2428</t>
  </si>
  <si>
    <t>PRJ-2474</t>
  </si>
  <si>
    <t>PRJ-2301</t>
  </si>
  <si>
    <t>PRJ-2413</t>
  </si>
  <si>
    <t>PRJ-2399</t>
  </si>
  <si>
    <t>PRJ-2451</t>
  </si>
  <si>
    <t>PRJ-2498</t>
  </si>
  <si>
    <t>PRJ-2459</t>
  </si>
  <si>
    <t>PRJ-2396</t>
  </si>
  <si>
    <t>PRJ-1690</t>
  </si>
  <si>
    <t>PRJ-2487</t>
  </si>
  <si>
    <t>PRJ-2300</t>
  </si>
  <si>
    <t>PRJ-2982</t>
  </si>
  <si>
    <t>PRJ-2104</t>
  </si>
  <si>
    <t>PRJ-2984</t>
  </si>
  <si>
    <t>PRJ-2946</t>
  </si>
  <si>
    <t>PRJ-2974</t>
  </si>
  <si>
    <t>PRJ-2939</t>
  </si>
  <si>
    <t>PRJ-2990</t>
  </si>
  <si>
    <t>PRJ-2980</t>
  </si>
  <si>
    <t>PRJ-2659</t>
  </si>
  <si>
    <t>PRJ-2989</t>
  </si>
  <si>
    <t>PRJ-2986</t>
  </si>
  <si>
    <t>PRJ-2993</t>
  </si>
  <si>
    <t>PRJ-1634</t>
  </si>
  <si>
    <t>PRJ-2824</t>
  </si>
  <si>
    <t>PRJ-3000</t>
  </si>
  <si>
    <t>PRJ-2289</t>
  </si>
  <si>
    <t>PRJ-1660</t>
  </si>
  <si>
    <t>PRJ-3012</t>
  </si>
  <si>
    <t>PRJ-2621</t>
  </si>
  <si>
    <t>PRJ-2858</t>
  </si>
  <si>
    <t>PRJ-3015</t>
  </si>
  <si>
    <t>PRJ-3020</t>
  </si>
  <si>
    <t>PRJ-2781</t>
  </si>
  <si>
    <t>PRJ-3021</t>
  </si>
  <si>
    <t>PRJ-2785</t>
  </si>
  <si>
    <t>PRJ-2575</t>
  </si>
  <si>
    <t>PRJ-2557</t>
  </si>
  <si>
    <t>PRJ-2959</t>
  </si>
  <si>
    <t>PRJ-2864</t>
  </si>
  <si>
    <t>PRJ-2978</t>
  </si>
  <si>
    <t>PRJ-3025</t>
  </si>
  <si>
    <t>PRJ-3005</t>
  </si>
  <si>
    <t>PRJ-2997</t>
  </si>
  <si>
    <t>PRJ-3053</t>
  </si>
  <si>
    <t>PRJ-2888</t>
  </si>
  <si>
    <t>PRJ-2765</t>
  </si>
  <si>
    <t>PRJ-3040</t>
  </si>
  <si>
    <t>PRJ-3023</t>
  </si>
  <si>
    <t>PRJ-3061</t>
  </si>
  <si>
    <t>PRJ-3068</t>
  </si>
  <si>
    <t>PRJ-3060</t>
  </si>
  <si>
    <t>PRJ-3058</t>
  </si>
  <si>
    <t>PRJ-1844</t>
  </si>
  <si>
    <t>PRJ-3057</t>
  </si>
  <si>
    <t>PRJ-3059</t>
  </si>
  <si>
    <t>PRJ-2847</t>
  </si>
  <si>
    <t>PRJ-3064</t>
  </si>
  <si>
    <t>PRJ-3076</t>
  </si>
  <si>
    <t>PRJ-3073</t>
  </si>
  <si>
    <t>PRJ-2798</t>
  </si>
  <si>
    <t>PRJ-1903</t>
  </si>
  <si>
    <t>PRJ-3087</t>
  </si>
  <si>
    <t>PRJ-3092</t>
  </si>
  <si>
    <t>PRJ-3081</t>
  </si>
  <si>
    <t>PRJ-3102</t>
  </si>
  <si>
    <t>PRJ-3098</t>
  </si>
  <si>
    <t>PRJ-3104</t>
  </si>
  <si>
    <t>PRJ-2443</t>
  </si>
  <si>
    <t>PRJ-3106</t>
  </si>
  <si>
    <t>PRJ-3100</t>
  </si>
  <si>
    <t>PRJ-2972</t>
  </si>
  <si>
    <t>PRJ-3094</t>
  </si>
  <si>
    <t>PRJ-3115</t>
  </si>
  <si>
    <t>PRJ-3095</t>
  </si>
  <si>
    <t>PRJ-3099</t>
  </si>
  <si>
    <t>PRJ-3133</t>
  </si>
  <si>
    <t>PRJ-2981</t>
  </si>
  <si>
    <t>PRJ-3077</t>
  </si>
  <si>
    <t>PRJ-3126</t>
  </si>
  <si>
    <t>PRJ-3146</t>
  </si>
  <si>
    <t>PRJ-3148</t>
  </si>
  <si>
    <t>PRJ-2757</t>
  </si>
  <si>
    <t>PRJ-2447</t>
  </si>
  <si>
    <t>PRJ-2560</t>
  </si>
  <si>
    <t>PRJ-2865</t>
  </si>
  <si>
    <t>PRJ-3129</t>
  </si>
  <si>
    <t>PRJ-2828</t>
  </si>
  <si>
    <t>PRJ-2111</t>
  </si>
  <si>
    <t>PRJ-2477</t>
  </si>
  <si>
    <t>PRJ-2983</t>
  </si>
  <si>
    <t>PRJ-3162</t>
  </si>
  <si>
    <t>PRJ-3161</t>
  </si>
  <si>
    <t>PRJ-3136</t>
  </si>
  <si>
    <t>PRJ-2999</t>
  </si>
  <si>
    <t>PRJ-2938</t>
  </si>
  <si>
    <t>PRJ-2453</t>
  </si>
  <si>
    <t>PRJ-2276</t>
  </si>
  <si>
    <t>PRJ-3030</t>
  </si>
  <si>
    <t>PRJ-3166</t>
  </si>
  <si>
    <t>PRJ-3054</t>
  </si>
  <si>
    <t>PRJ-2651</t>
  </si>
  <si>
    <t>PRJ-3051</t>
  </si>
  <si>
    <t>PRJ-2994</t>
  </si>
  <si>
    <t>PRJ-3188</t>
  </si>
  <si>
    <t>PRJ-1661</t>
  </si>
  <si>
    <t>PRJ-3203</t>
  </si>
  <si>
    <t>PRJ-3202</t>
  </si>
  <si>
    <t>PRJ-3159</t>
  </si>
  <si>
    <t>PRJ-3158</t>
  </si>
  <si>
    <t>PRJ-3114</t>
  </si>
  <si>
    <t>PRJ-3157</t>
  </si>
  <si>
    <t>PRJ-3201</t>
  </si>
  <si>
    <t>PRJ-3217</t>
  </si>
  <si>
    <t>PRJ-3214</t>
  </si>
  <si>
    <t>PRJ-2440</t>
  </si>
  <si>
    <t>PRJ-2911</t>
  </si>
  <si>
    <t>PRJ-3223</t>
  </si>
  <si>
    <t>PRJ-3221</t>
  </si>
  <si>
    <t>PRJ-3227</t>
  </si>
  <si>
    <t>PRJ-3228</t>
  </si>
  <si>
    <t>PRJ-2430</t>
  </si>
  <si>
    <t>PRJ-3242</t>
  </si>
  <si>
    <t>PRJ-3233</t>
  </si>
  <si>
    <t>PRJ-3234</t>
  </si>
  <si>
    <t>PRJ-3236</t>
  </si>
  <si>
    <t>PRJ-3232</t>
  </si>
  <si>
    <t>PRJ-3235</t>
  </si>
  <si>
    <t>PRJ-3257</t>
  </si>
  <si>
    <t>PRJ-3262</t>
  </si>
  <si>
    <t>PRJ-3238</t>
  </si>
  <si>
    <t>PRJ-3254</t>
  </si>
  <si>
    <t>PRJ-3250</t>
  </si>
  <si>
    <t>PRJ-3246</t>
  </si>
  <si>
    <t>PRJ-3016</t>
  </si>
  <si>
    <t>PRJ-3244</t>
  </si>
  <si>
    <t>PRJ-3237</t>
  </si>
  <si>
    <t>PRJ-3213</t>
  </si>
  <si>
    <t>PRJ-2963</t>
  </si>
  <si>
    <t>PRJ-3267</t>
  </si>
  <si>
    <t>PRJ-3239</t>
  </si>
  <si>
    <t>PRJ-3265</t>
  </si>
  <si>
    <t>PRJ-3070</t>
  </si>
  <si>
    <t>PRJ-3280</t>
  </si>
  <si>
    <t>PRJ-3256</t>
  </si>
  <si>
    <t>PRJ-3283</t>
  </si>
  <si>
    <t>PRJ-3282</t>
  </si>
  <si>
    <t>PRJ-3270</t>
  </si>
  <si>
    <t>PRJ-2143</t>
  </si>
  <si>
    <t>PRJ-3253</t>
  </si>
  <si>
    <t>PRJ-3284</t>
  </si>
  <si>
    <t>PRJ-3243</t>
  </si>
  <si>
    <t>PRJ-3247</t>
  </si>
  <si>
    <t>PRJ-3198</t>
  </si>
  <si>
    <t>PRJ-3269</t>
  </si>
  <si>
    <t>PRJ-3268</t>
  </si>
  <si>
    <t>PRJ-2071</t>
  </si>
  <si>
    <t>PRJ-3274</t>
  </si>
  <si>
    <t>PRJ-3285</t>
  </si>
  <si>
    <t>PRJ-3197</t>
  </si>
  <si>
    <t>PRJ-3294</t>
  </si>
  <si>
    <t>PRJ-3185</t>
  </si>
  <si>
    <t>PRJ-3287</t>
  </si>
  <si>
    <t>PRJ-1716</t>
  </si>
  <si>
    <t>PRJ-3299</t>
  </si>
  <si>
    <t>PRJ-3301</t>
  </si>
  <si>
    <t>PRJ-3231</t>
  </si>
  <si>
    <t>PRJ-3156</t>
  </si>
  <si>
    <t>PRJ-3260</t>
  </si>
  <si>
    <t>PRJ-3004</t>
  </si>
  <si>
    <t>PRJ-3167</t>
  </si>
  <si>
    <t>PRJ-3292</t>
  </si>
  <si>
    <t>PRJ-3028</t>
  </si>
  <si>
    <t>PRJ-3306</t>
  </si>
  <si>
    <t>PRJ-3131</t>
  </si>
  <si>
    <t>PRJ-1379</t>
  </si>
  <si>
    <t>PRJ-3309</t>
  </si>
  <si>
    <t>PRJ-2481</t>
  </si>
  <si>
    <t>PRJ-2482</t>
  </si>
  <si>
    <t>PRJ-3083</t>
  </si>
  <si>
    <t>PRJ-3132</t>
  </si>
  <si>
    <t>PRJ-3313</t>
  </si>
  <si>
    <t>PRJ-2397</t>
  </si>
  <si>
    <t>PRJ-3298</t>
  </si>
  <si>
    <t>PRJ-3310</t>
  </si>
  <si>
    <t>PRJ-3179</t>
  </si>
  <si>
    <t>PRJ-3324</t>
  </si>
  <si>
    <t>PRJ-3175</t>
  </si>
  <si>
    <t>PRJ-3155</t>
  </si>
  <si>
    <t>PRJ-3289</t>
  </si>
  <si>
    <t>PRJ-3180</t>
  </si>
  <si>
    <t>PRJ-3321</t>
  </si>
  <si>
    <t>PRJ-2674</t>
  </si>
  <si>
    <t>PRJ-3182</t>
  </si>
  <si>
    <t>PRJ-3332</t>
  </si>
  <si>
    <t>PRJ-3315</t>
  </si>
  <si>
    <t>PRJ-3333</t>
  </si>
  <si>
    <t>PRJ-2547</t>
  </si>
  <si>
    <t>PRJ-2438</t>
  </si>
  <si>
    <t>PRJ-1717</t>
  </si>
  <si>
    <t>PRJ-3207</t>
  </si>
  <si>
    <t>PRJ-3323</t>
  </si>
  <si>
    <t>PRJ-2968</t>
  </si>
  <si>
    <t>PRJ-3312</t>
  </si>
  <si>
    <t>PRJ-3171</t>
  </si>
  <si>
    <t>PRJ-3343</t>
  </si>
  <si>
    <t>PRJ-3344</t>
  </si>
  <si>
    <t>PRJ-3018</t>
  </si>
  <si>
    <t>PRJ-2168</t>
  </si>
  <si>
    <t>PRJ-3317</t>
  </si>
  <si>
    <t>PRJ-3347</t>
  </si>
  <si>
    <t>PRJ-3195</t>
  </si>
  <si>
    <t>PRJ-3352</t>
  </si>
  <si>
    <t>PRJ-3357</t>
  </si>
  <si>
    <t>PRJ-3354</t>
  </si>
  <si>
    <t>PRJ-3358</t>
  </si>
  <si>
    <t>PRJ-3349</t>
  </si>
  <si>
    <t>PRJ-3362</t>
  </si>
  <si>
    <t>PRJ-3085</t>
  </si>
  <si>
    <t>PRJ-3348</t>
  </si>
  <si>
    <t>PRJ-3367</t>
  </si>
  <si>
    <t>PRJ-1277</t>
  </si>
  <si>
    <t>PRJ-2802</t>
  </si>
  <si>
    <t>PRJ-3276</t>
  </si>
  <si>
    <t>PRJ-3075</t>
  </si>
  <si>
    <t>PRJ-3366</t>
  </si>
  <si>
    <t>PRJ-3369</t>
  </si>
  <si>
    <t>PRJ-3378</t>
  </si>
  <si>
    <t>PRJ-3384</t>
  </si>
  <si>
    <t>PRJ-3320</t>
  </si>
  <si>
    <t>PRJ-2277</t>
  </si>
  <si>
    <t>PRJ-3385</t>
  </si>
  <si>
    <t>PRJ-2848</t>
  </si>
  <si>
    <t>PRJ-3396</t>
  </si>
  <si>
    <t>PRJ-3397</t>
  </si>
  <si>
    <t>PRJ-3373</t>
  </si>
  <si>
    <t>PRJ-3401</t>
  </si>
  <si>
    <t>PRJ-3398</t>
  </si>
  <si>
    <t>PRJ-2998</t>
  </si>
  <si>
    <t>PRJ-3395</t>
  </si>
  <si>
    <t>PRJ-3303</t>
  </si>
  <si>
    <t>PRJ-3405</t>
  </si>
  <si>
    <t>PRJ-3350</t>
  </si>
  <si>
    <t>PRJ-2656</t>
  </si>
  <si>
    <t>PRJ-3394</t>
  </si>
  <si>
    <t>PRJ-2890</t>
  </si>
  <si>
    <t>PRJ-3403</t>
  </si>
  <si>
    <t>PRJ-3029</t>
  </si>
  <si>
    <t>PRJ-2769</t>
  </si>
  <si>
    <t>PRJ-3406</t>
  </si>
  <si>
    <t>PRJ-3414</t>
  </si>
  <si>
    <t>PRJ-3423</t>
  </si>
  <si>
    <t>PRJ-3429</t>
  </si>
  <si>
    <t>PRJ-3432</t>
  </si>
  <si>
    <t>PRJ-3314</t>
  </si>
  <si>
    <t>PRJ-3249</t>
  </si>
  <si>
    <t>PRJ-3437</t>
  </si>
  <si>
    <t>PRJ-3443</t>
  </si>
  <si>
    <t>PRJ-3071</t>
  </si>
  <si>
    <t>PRJ-3218</t>
  </si>
  <si>
    <t>PRJ-3389</t>
  </si>
  <si>
    <t>PRJ-3438</t>
  </si>
  <si>
    <t>PRJ-3446</t>
  </si>
  <si>
    <t>PRJ-3459</t>
  </si>
  <si>
    <t>PRJ-3451</t>
  </si>
  <si>
    <t>PRJ-3462</t>
  </si>
  <si>
    <t>PRJ-3199</t>
  </si>
  <si>
    <t>PRJ-3460</t>
  </si>
  <si>
    <t>PRJ-2951</t>
  </si>
  <si>
    <t>PRJ-3390</t>
  </si>
  <si>
    <t>PRJ-3449</t>
  </si>
  <si>
    <t>PRJ-3469</t>
  </si>
  <si>
    <t>PRJ-2436</t>
  </si>
  <si>
    <t>PRJ-3475</t>
  </si>
  <si>
    <t>PRJ-3474</t>
  </si>
  <si>
    <t>PRJ-3089</t>
  </si>
  <si>
    <t>PRJ-3476</t>
  </si>
  <si>
    <t>PRJ-2961</t>
  </si>
  <si>
    <t>PRJ-2141</t>
  </si>
  <si>
    <t>PRJ-3252</t>
  </si>
  <si>
    <t>PRJ-3381</t>
  </si>
  <si>
    <t>PRJ-3031</t>
  </si>
  <si>
    <t>PRJ-3490</t>
  </si>
  <si>
    <t>PRJ-3411</t>
  </si>
  <si>
    <t>PRJ-3497</t>
  </si>
  <si>
    <t>PRJ-3500</t>
  </si>
  <si>
    <t>PRJ-3510</t>
  </si>
  <si>
    <t>PRJ-2461</t>
  </si>
  <si>
    <t>PRJ-3514</t>
  </si>
  <si>
    <t>PRJ-2714</t>
  </si>
  <si>
    <t>PRJ-3518</t>
  </si>
  <si>
    <t>PRJ-2586</t>
  </si>
  <si>
    <t>PRJ-3494</t>
  </si>
  <si>
    <t>PRJ-3520</t>
  </si>
  <si>
    <t>PRJ-3524</t>
  </si>
  <si>
    <t>PRJ-3517</t>
  </si>
  <si>
    <t>PRJ-3525</t>
  </si>
  <si>
    <t>PRJ-3516</t>
  </si>
  <si>
    <t>PRJ-3542</t>
  </si>
  <si>
    <t>PRJ-3534</t>
  </si>
  <si>
    <t>PRJ-3529</t>
  </si>
  <si>
    <t>PRJ-3088</t>
  </si>
  <si>
    <t>PRJ-3547</t>
  </si>
  <si>
    <t>PRJ-3550</t>
  </si>
  <si>
    <t>PRJ-3532</t>
  </si>
  <si>
    <t>PRJ-3528</t>
  </si>
  <si>
    <t>PRJ-3563</t>
  </si>
  <si>
    <t>PRJ-2511</t>
  </si>
  <si>
    <t>PRJ-3554</t>
  </si>
  <si>
    <t>PRJ-3599</t>
  </si>
  <si>
    <t>PRJ-3600</t>
  </si>
  <si>
    <t>PRJ-3560</t>
  </si>
  <si>
    <t>PRJ-3480</t>
  </si>
  <si>
    <t>PRJ-3609</t>
  </si>
  <si>
    <t>PRJ-3610</t>
  </si>
  <si>
    <t>PRJ-3546</t>
  </si>
  <si>
    <t>PRJ-3603</t>
  </si>
  <si>
    <t>PRJ-3608</t>
  </si>
  <si>
    <t>PRJ-3607</t>
  </si>
  <si>
    <t>PRJ-3431</t>
  </si>
  <si>
    <t>PRJ-3601</t>
  </si>
  <si>
    <t>PRJ-3615</t>
  </si>
  <si>
    <t>PRJ-3614</t>
  </si>
  <si>
    <t>PRJ-3613</t>
  </si>
  <si>
    <t>PRJ-3499</t>
  </si>
  <si>
    <t>PRJ-3616</t>
  </si>
  <si>
    <t>PRJ-3622</t>
  </si>
  <si>
    <t>PRJ-3624</t>
  </si>
  <si>
    <t>PRJ-3625</t>
  </si>
  <si>
    <t>PRJ-3620</t>
  </si>
  <si>
    <t>PRJ-3226</t>
  </si>
  <si>
    <t>PRJ-3628</t>
  </si>
  <si>
    <t>PRJ-3626</t>
  </si>
  <si>
    <t>PRJ-3629</t>
  </si>
  <si>
    <t>PRJ-3467</t>
  </si>
  <si>
    <t>PRJ-3635</t>
  </si>
  <si>
    <t>PRJ-3611</t>
  </si>
  <si>
    <t>PRJ-3631</t>
  </si>
  <si>
    <t>PRJ-3636</t>
  </si>
  <si>
    <t>PRJ-2180</t>
  </si>
  <si>
    <t>PRJ-3655</t>
  </si>
  <si>
    <t>PRJ-3638</t>
  </si>
  <si>
    <t>PRJ-3653</t>
  </si>
  <si>
    <t>PRJ-3639</t>
  </si>
  <si>
    <t>PRJ-3580</t>
  </si>
  <si>
    <t>PRJ-3652</t>
  </si>
  <si>
    <t>PRJ-3278</t>
  </si>
  <si>
    <t>PRJ-3662</t>
  </si>
  <si>
    <t>PRJ-3637</t>
  </si>
  <si>
    <t>PRJ-3659</t>
  </si>
  <si>
    <t>PRJ-2758</t>
  </si>
  <si>
    <t>PRJ-3675</t>
  </si>
  <si>
    <t>PRJ-3678</t>
  </si>
  <si>
    <t>PRJ-3660</t>
  </si>
  <si>
    <t>PRJ-3646</t>
  </si>
  <si>
    <t>PRJ-3661</t>
  </si>
  <si>
    <t>PRJ-3450</t>
  </si>
  <si>
    <t>PRJ-3679</t>
  </si>
  <si>
    <t>PRJ-2556</t>
  </si>
  <si>
    <t>PRJ-3687</t>
  </si>
  <si>
    <t>PRJ-3643</t>
  </si>
  <si>
    <t>PRJ-3697</t>
  </si>
  <si>
    <t>PRJ-3690</t>
  </si>
  <si>
    <t>PRJ-3691</t>
  </si>
  <si>
    <t>PRJ-3673</t>
  </si>
  <si>
    <t>PRJ-3699</t>
  </si>
  <si>
    <t>PRJ-3084</t>
  </si>
  <si>
    <t>PRJ-2958</t>
  </si>
  <si>
    <t>PRJ-3708</t>
  </si>
  <si>
    <t>PRJ-3707</t>
  </si>
  <si>
    <t>PRJ-3676</t>
  </si>
  <si>
    <t>PRJ-3311</t>
  </si>
  <si>
    <t>arindam1</t>
  </si>
  <si>
    <t>mosalam</t>
  </si>
  <si>
    <t>mflint</t>
  </si>
  <si>
    <t>mmanzari</t>
  </si>
  <si>
    <t>boggs98</t>
  </si>
  <si>
    <t>fischer</t>
  </si>
  <si>
    <t>ianrob30</t>
  </si>
  <si>
    <t>dancox</t>
  </si>
  <si>
    <t>rwood12</t>
  </si>
  <si>
    <t>nstark</t>
  </si>
  <si>
    <t>wallacej</t>
  </si>
  <si>
    <t>sharkt</t>
  </si>
  <si>
    <t>sjbrande</t>
  </si>
  <si>
    <t>eplfan</t>
  </si>
  <si>
    <t>julionco</t>
  </si>
  <si>
    <t>rosswb</t>
  </si>
  <si>
    <t>brcox</t>
  </si>
  <si>
    <t>jepgator</t>
  </si>
  <si>
    <t>fbahadir</t>
  </si>
  <si>
    <t>jmr5</t>
  </si>
  <si>
    <t>mosqueda</t>
  </si>
  <si>
    <t>mrmotley</t>
  </si>
  <si>
    <t>mandroe</t>
  </si>
  <si>
    <t>stokoe</t>
  </si>
  <si>
    <t>delehman</t>
  </si>
  <si>
    <t>kmarder</t>
  </si>
  <si>
    <t>tkijewsk</t>
  </si>
  <si>
    <t>erathje</t>
  </si>
  <si>
    <t>gsaygili</t>
  </si>
  <si>
    <t>cera3114</t>
  </si>
  <si>
    <t>jpuleo</t>
  </si>
  <si>
    <t>fpena</t>
  </si>
  <si>
    <t>awomble</t>
  </si>
  <si>
    <t>alexsh</t>
  </si>
  <si>
    <t>joann</t>
  </si>
  <si>
    <t>pinelli</t>
  </si>
  <si>
    <t>walkerh</t>
  </si>
  <si>
    <t>droueche</t>
  </si>
  <si>
    <t>bartlett</t>
  </si>
  <si>
    <t>mmoravej</t>
  </si>
  <si>
    <t>niloe</t>
  </si>
  <si>
    <t>kelwood</t>
  </si>
  <si>
    <t>phorrest</t>
  </si>
  <si>
    <t>rpinho</t>
  </si>
  <si>
    <t>clint</t>
  </si>
  <si>
    <t>thsu</t>
  </si>
  <si>
    <t>dprev</t>
  </si>
  <si>
    <t>sgrilli</t>
  </si>
  <si>
    <t>admitch</t>
  </si>
  <si>
    <t>tga</t>
  </si>
  <si>
    <t>shideh</t>
  </si>
  <si>
    <t>frankek</t>
  </si>
  <si>
    <t>abirely</t>
  </si>
  <si>
    <t>koc</t>
  </si>
  <si>
    <t>astavrid</t>
  </si>
  <si>
    <t>sajedhuq</t>
  </si>
  <si>
    <t>yiliu_ls</t>
  </si>
  <si>
    <t>alund15</t>
  </si>
  <si>
    <t>cmwood</t>
  </si>
  <si>
    <t>kueda</t>
  </si>
  <si>
    <t>jstewart</t>
  </si>
  <si>
    <t>etacir</t>
  </si>
  <si>
    <t>ahussien</t>
  </si>
  <si>
    <t>alexanrv</t>
  </si>
  <si>
    <t>hashash</t>
  </si>
  <si>
    <t>njafari</t>
  </si>
  <si>
    <t>lucac</t>
  </si>
  <si>
    <t>salwa_95</t>
  </si>
  <si>
    <t>yiliu719</t>
  </si>
  <si>
    <t>dnthang</t>
  </si>
  <si>
    <t>hvburton</t>
  </si>
  <si>
    <t>johnsone</t>
  </si>
  <si>
    <t>cferrei3</t>
  </si>
  <si>
    <t>pvargas</t>
  </si>
  <si>
    <t>mo_eeri</t>
  </si>
  <si>
    <t>abarbosa</t>
  </si>
  <si>
    <t>jvaldes</t>
  </si>
  <si>
    <t>fsel</t>
  </si>
  <si>
    <t>selgar1</t>
  </si>
  <si>
    <t>figlus</t>
  </si>
  <si>
    <t>wzhu1</t>
  </si>
  <si>
    <t>cwittich</t>
  </si>
  <si>
    <t>nickfang</t>
  </si>
  <si>
    <t>rmieras</t>
  </si>
  <si>
    <t>goulet</t>
  </si>
  <si>
    <t>naka</t>
  </si>
  <si>
    <t>parduino</t>
  </si>
  <si>
    <t>dousmith</t>
  </si>
  <si>
    <t>tarah</t>
  </si>
  <si>
    <t>dnyaawie</t>
  </si>
  <si>
    <t>vchan</t>
  </si>
  <si>
    <t>ahmed90</t>
  </si>
  <si>
    <t>kafshari</t>
  </si>
  <si>
    <t>morganr6</t>
  </si>
  <si>
    <t>enriquer</t>
  </si>
  <si>
    <t>blkutter</t>
  </si>
  <si>
    <t>kgurley</t>
  </si>
  <si>
    <t>esd538</t>
  </si>
  <si>
    <t>afrankel</t>
  </si>
  <si>
    <t>alemnitz</t>
  </si>
  <si>
    <t>weisong</t>
  </si>
  <si>
    <t>tlsmithc</t>
  </si>
  <si>
    <t>w1holmes</t>
  </si>
  <si>
    <t>rs_henry</t>
  </si>
  <si>
    <t>bphilli</t>
  </si>
  <si>
    <t>spujol</t>
  </si>
  <si>
    <t>lhogan</t>
  </si>
  <si>
    <t>akenned4</t>
  </si>
  <si>
    <t>jdejong</t>
  </si>
  <si>
    <t>edkavy</t>
  </si>
  <si>
    <t>fymenq</t>
  </si>
  <si>
    <t>dbennett</t>
  </si>
  <si>
    <t>caileeny</t>
  </si>
  <si>
    <t>haley_h</t>
  </si>
  <si>
    <t>emongold</t>
  </si>
  <si>
    <t>kvielma</t>
  </si>
  <si>
    <t>fbrena</t>
  </si>
  <si>
    <t>em669</t>
  </si>
  <si>
    <t>paraujo</t>
  </si>
  <si>
    <t>jamal</t>
  </si>
  <si>
    <t>gmaub</t>
  </si>
  <si>
    <t>pldavis</t>
  </si>
  <si>
    <t>morganw</t>
  </si>
  <si>
    <t>hwright</t>
  </si>
  <si>
    <t>mrazadi</t>
  </si>
  <si>
    <t>vantaj94</t>
  </si>
  <si>
    <t>benalesh</t>
  </si>
  <si>
    <t>cmassey</t>
  </si>
  <si>
    <t>bwmaurer</t>
  </si>
  <si>
    <t>yifanfei</t>
  </si>
  <si>
    <t>rfinno</t>
  </si>
  <si>
    <t>dedk001</t>
  </si>
  <si>
    <t>mhakhama</t>
  </si>
  <si>
    <t>berd</t>
  </si>
  <si>
    <t>wpollock</t>
  </si>
  <si>
    <t>mrawtsn</t>
  </si>
  <si>
    <t>alepager</t>
  </si>
  <si>
    <t>xjc2019</t>
  </si>
  <si>
    <t>lclayyy</t>
  </si>
  <si>
    <t>agreer</t>
  </si>
  <si>
    <t>aaronwml</t>
  </si>
  <si>
    <t>brina</t>
  </si>
  <si>
    <t>bettylai</t>
  </si>
  <si>
    <t>raad8764</t>
  </si>
  <si>
    <t>jackmont</t>
  </si>
  <si>
    <t>hugger</t>
  </si>
  <si>
    <t>nrosen</t>
  </si>
  <si>
    <t>shingpb</t>
  </si>
  <si>
    <t>eltawil</t>
  </si>
  <si>
    <t>loripeek</t>
  </si>
  <si>
    <t>gsmith5</t>
  </si>
  <si>
    <t>jessaust</t>
  </si>
  <si>
    <t>mmoulton</t>
  </si>
  <si>
    <t>timxie</t>
  </si>
  <si>
    <t>s_g</t>
  </si>
  <si>
    <t>ttk</t>
  </si>
  <si>
    <t>sechang</t>
  </si>
  <si>
    <t>pclayton</t>
  </si>
  <si>
    <t>vrrealme</t>
  </si>
  <si>
    <t>cy40</t>
  </si>
  <si>
    <t>jaal1248</t>
  </si>
  <si>
    <t>cliffr</t>
  </si>
  <si>
    <t>emiranda</t>
  </si>
  <si>
    <t>chulminy</t>
  </si>
  <si>
    <t>kpopp6</t>
  </si>
  <si>
    <t>caterina</t>
  </si>
  <si>
    <t>rsause1</t>
  </si>
  <si>
    <t>wihami</t>
  </si>
  <si>
    <t>mstiles</t>
  </si>
  <si>
    <t>esutley</t>
  </si>
  <si>
    <t>isuecpe</t>
  </si>
  <si>
    <t>bkdukes</t>
  </si>
  <si>
    <t>tobinjen</t>
  </si>
  <si>
    <t>qcao10</t>
  </si>
  <si>
    <t>tristanw</t>
  </si>
  <si>
    <t>tcbecker</t>
  </si>
  <si>
    <t>ralaniz</t>
  </si>
  <si>
    <t>rchriste</t>
  </si>
  <si>
    <t>kangeles</t>
  </si>
  <si>
    <t>shanvanz</t>
  </si>
  <si>
    <t>m_roy</t>
  </si>
  <si>
    <t>wxw115</t>
  </si>
  <si>
    <t>nerrett1</t>
  </si>
  <si>
    <t>amynitza</t>
  </si>
  <si>
    <t>gorle</t>
  </si>
  <si>
    <t>mgsoto</t>
  </si>
  <si>
    <t>keris</t>
  </si>
  <si>
    <t>longjw</t>
  </si>
  <si>
    <t>sjhwang</t>
  </si>
  <si>
    <t>sdomi15</t>
  </si>
  <si>
    <t>courtwm</t>
  </si>
  <si>
    <t>awallis</t>
  </si>
  <si>
    <t>cbradl01</t>
  </si>
  <si>
    <t>klachlan</t>
  </si>
  <si>
    <t>sjbircha</t>
  </si>
  <si>
    <t>jaymack8</t>
  </si>
  <si>
    <t>psharvey</t>
  </si>
  <si>
    <t>lequesne</t>
  </si>
  <si>
    <t>tjs131</t>
  </si>
  <si>
    <t>nbonnett</t>
  </si>
  <si>
    <t>bgilbert</t>
  </si>
  <si>
    <t>chuppa65</t>
  </si>
  <si>
    <t>tianshuz</t>
  </si>
  <si>
    <t>jnstacey</t>
  </si>
  <si>
    <t>katziot</t>
  </si>
  <si>
    <t>sdyke</t>
  </si>
  <si>
    <t>atanner</t>
  </si>
  <si>
    <t>gpm</t>
  </si>
  <si>
    <t>lombardo</t>
  </si>
  <si>
    <t>pzimmaro</t>
  </si>
  <si>
    <t>choi287</t>
  </si>
  <si>
    <t>nancy_sm</t>
  </si>
  <si>
    <t>bschafer</t>
  </si>
  <si>
    <t>ikoutrom</t>
  </si>
  <si>
    <t>gmontalv</t>
  </si>
  <si>
    <t>snbaker</t>
  </si>
  <si>
    <t>adele111</t>
  </si>
  <si>
    <t>xidazhi</t>
  </si>
  <si>
    <t>kseong</t>
  </si>
  <si>
    <t>klaurent</t>
  </si>
  <si>
    <t>epierel</t>
  </si>
  <si>
    <t>jwartman</t>
  </si>
  <si>
    <t>ahulsey</t>
  </si>
  <si>
    <t>jpconte</t>
  </si>
  <si>
    <t>dtdesign</t>
  </si>
  <si>
    <t>hyoungsu</t>
  </si>
  <si>
    <t>ymyy</t>
  </si>
  <si>
    <t>collinsj</t>
  </si>
  <si>
    <t>toritomi</t>
  </si>
  <si>
    <t>jenarice</t>
  </si>
  <si>
    <t>tarapo</t>
  </si>
  <si>
    <t>amdelros</t>
  </si>
  <si>
    <t>mtazarv</t>
  </si>
  <si>
    <t>manyu_li</t>
  </si>
  <si>
    <t>kryan</t>
  </si>
  <si>
    <t>amfarid</t>
  </si>
  <si>
    <t>moehle</t>
  </si>
  <si>
    <t>jtatar</t>
  </si>
  <si>
    <t>rjing</t>
  </si>
  <si>
    <t>shafiee</t>
  </si>
  <si>
    <t>jpaulus</t>
  </si>
  <si>
    <t>karash</t>
  </si>
  <si>
    <t>ggd</t>
  </si>
  <si>
    <t>zottare</t>
  </si>
  <si>
    <t>wxrisk_j</t>
  </si>
  <si>
    <t>lew_1741</t>
  </si>
  <si>
    <t>ariii</t>
  </si>
  <si>
    <t>ericbest</t>
  </si>
  <si>
    <t>emfrench</t>
  </si>
  <si>
    <t>zhhuang</t>
  </si>
  <si>
    <t>dhondula</t>
  </si>
  <si>
    <t>garci90</t>
  </si>
  <si>
    <t>gchock</t>
  </si>
  <si>
    <t>adrianrm</t>
  </si>
  <si>
    <t>tobita</t>
  </si>
  <si>
    <t>slpei</t>
  </si>
  <si>
    <t>lama_ft</t>
  </si>
  <si>
    <t>pokumus</t>
  </si>
  <si>
    <t>joy2021</t>
  </si>
  <si>
    <t>saskiadv</t>
  </si>
  <si>
    <t>nlin</t>
  </si>
  <si>
    <t>tubaoh</t>
  </si>
  <si>
    <t>stuedlea</t>
  </si>
  <si>
    <t>s_kavya</t>
  </si>
  <si>
    <t>izisis</t>
  </si>
  <si>
    <t>jdietri1</t>
  </si>
  <si>
    <t>amart</t>
  </si>
  <si>
    <t>rhadint</t>
  </si>
  <si>
    <t>smullan1</t>
  </si>
  <si>
    <t>ebuka31</t>
  </si>
  <si>
    <t>sasani1</t>
  </si>
  <si>
    <t>margod</t>
  </si>
  <si>
    <t>rdavidso</t>
  </si>
  <si>
    <t>jwv</t>
  </si>
  <si>
    <t>jwlee89</t>
  </si>
  <si>
    <t>g8star</t>
  </si>
  <si>
    <t>rohan_93</t>
  </si>
  <si>
    <t>skbhatia</t>
  </si>
  <si>
    <t>leeseokb</t>
  </si>
  <si>
    <t>sja289</t>
  </si>
  <si>
    <t>jkruse</t>
  </si>
  <si>
    <t>bsimp</t>
  </si>
  <si>
    <t>spalme22</t>
  </si>
  <si>
    <t>jgamez</t>
  </si>
  <si>
    <t>plynett</t>
  </si>
  <si>
    <t>itomac</t>
  </si>
  <si>
    <t>flormatt</t>
  </si>
  <si>
    <t>arkottke</t>
  </si>
  <si>
    <t>aze11001</t>
  </si>
  <si>
    <t>majx</t>
  </si>
  <si>
    <t>kcapshaw</t>
  </si>
  <si>
    <t>jocewest</t>
  </si>
  <si>
    <t>qjimchen</t>
  </si>
  <si>
    <t>sdo81</t>
  </si>
  <si>
    <t>yousef_m</t>
  </si>
  <si>
    <t>rxm562</t>
  </si>
  <si>
    <t>cclee</t>
  </si>
  <si>
    <t>siddiqui</t>
  </si>
  <si>
    <t>tao</t>
  </si>
  <si>
    <t>alex153</t>
  </si>
  <si>
    <t>rak822</t>
  </si>
  <si>
    <t>mahedchy</t>
  </si>
  <si>
    <t>abostrom</t>
  </si>
  <si>
    <t>retchled</t>
  </si>
  <si>
    <t>xyhuang</t>
  </si>
  <si>
    <t>xilei</t>
  </si>
  <si>
    <t>rjn5308</t>
  </si>
  <si>
    <t>mkoliou</t>
  </si>
  <si>
    <t>crwode</t>
  </si>
  <si>
    <t>arashnon</t>
  </si>
  <si>
    <t>yilungmo</t>
  </si>
  <si>
    <t>jaem7777</t>
  </si>
  <si>
    <t>aeusef</t>
  </si>
  <si>
    <t>amin136</t>
  </si>
  <si>
    <t>ybtian</t>
  </si>
  <si>
    <t>lannthi</t>
  </si>
  <si>
    <t>Arindam</t>
  </si>
  <si>
    <t>Khalid</t>
  </si>
  <si>
    <t>Madeleine</t>
  </si>
  <si>
    <t>Majid</t>
  </si>
  <si>
    <t>Stephanie</t>
  </si>
  <si>
    <t>Erica</t>
  </si>
  <si>
    <t>Ian</t>
  </si>
  <si>
    <t>Daniel</t>
  </si>
  <si>
    <t>Richard L</t>
  </si>
  <si>
    <t>Nina</t>
  </si>
  <si>
    <t>John</t>
  </si>
  <si>
    <t>Thomas</t>
  </si>
  <si>
    <t>Scott</t>
  </si>
  <si>
    <t>Julio</t>
  </si>
  <si>
    <t>Ross</t>
  </si>
  <si>
    <t>Brady</t>
  </si>
  <si>
    <t>Jamie</t>
  </si>
  <si>
    <t>Fatih</t>
  </si>
  <si>
    <t>James</t>
  </si>
  <si>
    <t>Gilberto</t>
  </si>
  <si>
    <t>Michael</t>
  </si>
  <si>
    <t>Mohammad</t>
  </si>
  <si>
    <t>Kenneth</t>
  </si>
  <si>
    <t>Dawn</t>
  </si>
  <si>
    <t>Kai</t>
  </si>
  <si>
    <t>Tracy</t>
  </si>
  <si>
    <t>Ellen</t>
  </si>
  <si>
    <t>Gokhan</t>
  </si>
  <si>
    <t>Amy</t>
  </si>
  <si>
    <t>Jack</t>
  </si>
  <si>
    <t>Francisco</t>
  </si>
  <si>
    <t>Arn</t>
  </si>
  <si>
    <t>Alex</t>
  </si>
  <si>
    <t>JoAnn</t>
  </si>
  <si>
    <t>Jean-Paul</t>
  </si>
  <si>
    <t>Walker</t>
  </si>
  <si>
    <t>David</t>
  </si>
  <si>
    <t>Steven</t>
  </si>
  <si>
    <t>Mohammadtaghi</t>
  </si>
  <si>
    <t>Nilo Jr</t>
  </si>
  <si>
    <t>Forrest</t>
  </si>
  <si>
    <t>Rui</t>
  </si>
  <si>
    <t>Clinton N.</t>
  </si>
  <si>
    <t>Tian-Jian</t>
  </si>
  <si>
    <t>Stephan</t>
  </si>
  <si>
    <t>Andrew</t>
  </si>
  <si>
    <t>Taylor</t>
  </si>
  <si>
    <t>Shideh</t>
  </si>
  <si>
    <t>Kevin</t>
  </si>
  <si>
    <t>Anna C.</t>
  </si>
  <si>
    <t>Kemal Onder</t>
  </si>
  <si>
    <t>Andreas</t>
  </si>
  <si>
    <t>Mohammad Sajedul</t>
  </si>
  <si>
    <t>Yi</t>
  </si>
  <si>
    <t>Alana</t>
  </si>
  <si>
    <t>Clinton</t>
  </si>
  <si>
    <t>Kyohei</t>
  </si>
  <si>
    <t>Jonathan</t>
  </si>
  <si>
    <t>Ertugrul</t>
  </si>
  <si>
    <t>Ahmed</t>
  </si>
  <si>
    <t>Alexandra N.</t>
  </si>
  <si>
    <t>Youssef</t>
  </si>
  <si>
    <t>Navid</t>
  </si>
  <si>
    <t>Luca</t>
  </si>
  <si>
    <t>Salwa</t>
  </si>
  <si>
    <t>Thang</t>
  </si>
  <si>
    <t>Henry</t>
  </si>
  <si>
    <t>Erik</t>
  </si>
  <si>
    <t>celso</t>
  </si>
  <si>
    <t>Paola</t>
  </si>
  <si>
    <t>Maggie</t>
  </si>
  <si>
    <t>Andre</t>
  </si>
  <si>
    <t>Jesús</t>
  </si>
  <si>
    <t>Steve</t>
  </si>
  <si>
    <t>Jens</t>
  </si>
  <si>
    <t>WANRONG</t>
  </si>
  <si>
    <t>Christine</t>
  </si>
  <si>
    <t>Nick</t>
  </si>
  <si>
    <t>Ryan</t>
  </si>
  <si>
    <t>Masayoshi</t>
  </si>
  <si>
    <t>Pedro</t>
  </si>
  <si>
    <t>Douglas</t>
  </si>
  <si>
    <t>Tara</t>
  </si>
  <si>
    <t>Djata</t>
  </si>
  <si>
    <t>Victoria</t>
  </si>
  <si>
    <t>Kioumars</t>
  </si>
  <si>
    <t>Abigail</t>
  </si>
  <si>
    <t>Enrique</t>
  </si>
  <si>
    <t>Bruce</t>
  </si>
  <si>
    <t>Kurtis</t>
  </si>
  <si>
    <t>Emma</t>
  </si>
  <si>
    <t>Arthur</t>
  </si>
  <si>
    <t>Anne</t>
  </si>
  <si>
    <t>Wei</t>
  </si>
  <si>
    <t>William</t>
  </si>
  <si>
    <t>Rick</t>
  </si>
  <si>
    <t>Brian</t>
  </si>
  <si>
    <t>Santiago</t>
  </si>
  <si>
    <t>Lucas</t>
  </si>
  <si>
    <t>Jason</t>
  </si>
  <si>
    <t>Edward</t>
  </si>
  <si>
    <t>Farnyuh</t>
  </si>
  <si>
    <t>DeeDee</t>
  </si>
  <si>
    <t>Caileen</t>
  </si>
  <si>
    <t>Haley</t>
  </si>
  <si>
    <t>Emily</t>
  </si>
  <si>
    <t>Karina</t>
  </si>
  <si>
    <t>Fernanda</t>
  </si>
  <si>
    <t>Ellie</t>
  </si>
  <si>
    <t>Priscilla</t>
  </si>
  <si>
    <t>Muhammad</t>
  </si>
  <si>
    <t>Grace</t>
  </si>
  <si>
    <t>Peter</t>
  </si>
  <si>
    <t>Morgan</t>
  </si>
  <si>
    <t>Harriet</t>
  </si>
  <si>
    <t>Mohammad Reza</t>
  </si>
  <si>
    <t>Joseph</t>
  </si>
  <si>
    <t>Ben</t>
  </si>
  <si>
    <t>Chris</t>
  </si>
  <si>
    <t>Brett</t>
  </si>
  <si>
    <t>Yifan</t>
  </si>
  <si>
    <t>Richard</t>
  </si>
  <si>
    <t>Dave</t>
  </si>
  <si>
    <t>Manny</t>
  </si>
  <si>
    <t>Ashley</t>
  </si>
  <si>
    <t>Maria</t>
  </si>
  <si>
    <t>Andres</t>
  </si>
  <si>
    <t>Jiecheng</t>
  </si>
  <si>
    <t>Lauren</t>
  </si>
  <si>
    <t>Haorui</t>
  </si>
  <si>
    <t>Brina</t>
  </si>
  <si>
    <t>Betty</t>
  </si>
  <si>
    <t>Rachel</t>
  </si>
  <si>
    <t>Britt</t>
  </si>
  <si>
    <t>Nathanael</t>
  </si>
  <si>
    <t>Pui-shum</t>
  </si>
  <si>
    <t>Sherif</t>
  </si>
  <si>
    <t>Lori</t>
  </si>
  <si>
    <t>Gavin</t>
  </si>
  <si>
    <t>Jessica</t>
  </si>
  <si>
    <t>Melissa</t>
  </si>
  <si>
    <t>Yazhou</t>
  </si>
  <si>
    <t>Sanjay</t>
  </si>
  <si>
    <t>Khiem</t>
  </si>
  <si>
    <t>Patricia</t>
  </si>
  <si>
    <t>CS Walter</t>
  </si>
  <si>
    <t>Jasem</t>
  </si>
  <si>
    <t>Cliff</t>
  </si>
  <si>
    <t>Eduardo</t>
  </si>
  <si>
    <t>Chul Min</t>
  </si>
  <si>
    <t>KATHRYN</t>
  </si>
  <si>
    <t>Caterina</t>
  </si>
  <si>
    <t>Guirong (Grace)</t>
  </si>
  <si>
    <t>Mitchell</t>
  </si>
  <si>
    <t>Elaina</t>
  </si>
  <si>
    <t>Zhaoyu</t>
  </si>
  <si>
    <t>Brandon</t>
  </si>
  <si>
    <t>Jennifer</t>
  </si>
  <si>
    <t>Quoc Dung</t>
  </si>
  <si>
    <t>Tristan</t>
  </si>
  <si>
    <t>Karen</t>
  </si>
  <si>
    <t>Shannon</t>
  </si>
  <si>
    <t>Malini</t>
  </si>
  <si>
    <t>Xiaowei</t>
  </si>
  <si>
    <t>Nicole</t>
  </si>
  <si>
    <t>AMY</t>
  </si>
  <si>
    <t>Catherine</t>
  </si>
  <si>
    <t>Mariantonieta</t>
  </si>
  <si>
    <t>Keri</t>
  </si>
  <si>
    <t>Shyh-Jiann</t>
  </si>
  <si>
    <t>Simone</t>
  </si>
  <si>
    <t>Courtney</t>
  </si>
  <si>
    <t>Amanda</t>
  </si>
  <si>
    <t>Cameron</t>
  </si>
  <si>
    <t>Ken</t>
  </si>
  <si>
    <t>S. Jeff</t>
  </si>
  <si>
    <t>Philip</t>
  </si>
  <si>
    <t>Remy</t>
  </si>
  <si>
    <t>Timothy</t>
  </si>
  <si>
    <t>Robert</t>
  </si>
  <si>
    <t>Chelakara</t>
  </si>
  <si>
    <t>Tianshu</t>
  </si>
  <si>
    <t>Jocelyn</t>
  </si>
  <si>
    <t>Katerina</t>
  </si>
  <si>
    <t>Shirley</t>
  </si>
  <si>
    <t>Alexa</t>
  </si>
  <si>
    <t>George</t>
  </si>
  <si>
    <t>Frank</t>
  </si>
  <si>
    <t>Paolo</t>
  </si>
  <si>
    <t>Juyeong</t>
  </si>
  <si>
    <t>Nancy Susan</t>
  </si>
  <si>
    <t>Benjamin</t>
  </si>
  <si>
    <t>Ioannis</t>
  </si>
  <si>
    <t>Gonzalo</t>
  </si>
  <si>
    <t>Adele</t>
  </si>
  <si>
    <t>Dazhi</t>
  </si>
  <si>
    <t>Kijin</t>
  </si>
  <si>
    <t>Kushnerniva</t>
  </si>
  <si>
    <t>Eleanor</t>
  </si>
  <si>
    <t>Joel</t>
  </si>
  <si>
    <t>Hyoungsu</t>
  </si>
  <si>
    <t>Yat Man</t>
  </si>
  <si>
    <t>Tori</t>
  </si>
  <si>
    <t>Angela</t>
  </si>
  <si>
    <t>Mostafa</t>
  </si>
  <si>
    <t>Manyu</t>
  </si>
  <si>
    <t>Amro</t>
  </si>
  <si>
    <t>Jovan</t>
  </si>
  <si>
    <t>Renzhi</t>
  </si>
  <si>
    <t>Abdollah</t>
  </si>
  <si>
    <t>Jeremy</t>
  </si>
  <si>
    <t>Arash</t>
  </si>
  <si>
    <t>Gregory</t>
  </si>
  <si>
    <t>Lisa</t>
  </si>
  <si>
    <t>Lance</t>
  </si>
  <si>
    <t>Ariane</t>
  </si>
  <si>
    <t>Eric</t>
  </si>
  <si>
    <t>Zhenhua</t>
  </si>
  <si>
    <t>Sergio</t>
  </si>
  <si>
    <t>Gary</t>
  </si>
  <si>
    <t>Adrian</t>
  </si>
  <si>
    <t>Tetsuo</t>
  </si>
  <si>
    <t>Shiling</t>
  </si>
  <si>
    <t>Lama</t>
  </si>
  <si>
    <t>Pinar</t>
  </si>
  <si>
    <t>Joy</t>
  </si>
  <si>
    <t>Saskia</t>
  </si>
  <si>
    <t>Ning</t>
  </si>
  <si>
    <t>Tuba</t>
  </si>
  <si>
    <t>Armin</t>
  </si>
  <si>
    <t>Saikavya</t>
  </si>
  <si>
    <t>Alejandro</t>
  </si>
  <si>
    <t>Haris</t>
  </si>
  <si>
    <t>Chukwuebuka</t>
  </si>
  <si>
    <t>Mehrdad</t>
  </si>
  <si>
    <t>Maria Giovanna</t>
  </si>
  <si>
    <t>Jun-Whan</t>
  </si>
  <si>
    <t>Rohan Singh</t>
  </si>
  <si>
    <t>Shobha</t>
  </si>
  <si>
    <t>Seok-Bong</t>
  </si>
  <si>
    <t>Sajad</t>
  </si>
  <si>
    <t>Barbara</t>
  </si>
  <si>
    <t>Samantha</t>
  </si>
  <si>
    <t>Patrick</t>
  </si>
  <si>
    <t>Ingrid</t>
  </si>
  <si>
    <t>Matthew</t>
  </si>
  <si>
    <t>Albert</t>
  </si>
  <si>
    <t>Jiaxing</t>
  </si>
  <si>
    <t>Kendall</t>
  </si>
  <si>
    <t>Q. Jim</t>
  </si>
  <si>
    <t>Claire</t>
  </si>
  <si>
    <t>Yousef</t>
  </si>
  <si>
    <t>Ram Krishna</t>
  </si>
  <si>
    <t>Cheng-Chun</t>
  </si>
  <si>
    <t>Sauleh</t>
  </si>
  <si>
    <t>Shitao</t>
  </si>
  <si>
    <t>Alexander</t>
  </si>
  <si>
    <t>Hongrak</t>
  </si>
  <si>
    <t>Mahed</t>
  </si>
  <si>
    <t>Ann</t>
  </si>
  <si>
    <t>Xingying</t>
  </si>
  <si>
    <t>Xilei</t>
  </si>
  <si>
    <t>Rebecca</t>
  </si>
  <si>
    <t>Deserai</t>
  </si>
  <si>
    <t>YI-LUNG</t>
  </si>
  <si>
    <t>Jorge</t>
  </si>
  <si>
    <t>Eusef</t>
  </si>
  <si>
    <t>Seyyed Amin</t>
  </si>
  <si>
    <t>Yubing</t>
  </si>
  <si>
    <t>Lan</t>
  </si>
  <si>
    <t>Gan Chowdhury</t>
  </si>
  <si>
    <t>Mosalam</t>
  </si>
  <si>
    <t>Flint</t>
  </si>
  <si>
    <t>Manzari</t>
  </si>
  <si>
    <t>Boggs</t>
  </si>
  <si>
    <t>Fischer</t>
  </si>
  <si>
    <t>Robertson</t>
  </si>
  <si>
    <t>Cox</t>
  </si>
  <si>
    <t>Wood</t>
  </si>
  <si>
    <t>Stark</t>
  </si>
  <si>
    <t>Wallace</t>
  </si>
  <si>
    <t>Sharkey</t>
  </si>
  <si>
    <t>Brandenberg</t>
  </si>
  <si>
    <t>Perez</t>
  </si>
  <si>
    <t>Ramirez</t>
  </si>
  <si>
    <t>Boulanger</t>
  </si>
  <si>
    <t>Padgett</t>
  </si>
  <si>
    <t>Bahadir</t>
  </si>
  <si>
    <t>Ricles</t>
  </si>
  <si>
    <t>Mosqueda</t>
  </si>
  <si>
    <t>Motley</t>
  </si>
  <si>
    <t>Eslami</t>
  </si>
  <si>
    <t>Stokoe</t>
  </si>
  <si>
    <t>Lehman</t>
  </si>
  <si>
    <t>Marder</t>
  </si>
  <si>
    <t>Kijewski-Correa</t>
  </si>
  <si>
    <t>Rathje</t>
  </si>
  <si>
    <t>Saygili</t>
  </si>
  <si>
    <t>Cerato</t>
  </si>
  <si>
    <t>Puleo</t>
  </si>
  <si>
    <t>Pena</t>
  </si>
  <si>
    <t>Womble</t>
  </si>
  <si>
    <t>Shegay</t>
  </si>
  <si>
    <t>Browning</t>
  </si>
  <si>
    <t>Pinelli</t>
  </si>
  <si>
    <t>Hood</t>
  </si>
  <si>
    <t>Roueche</t>
  </si>
  <si>
    <t>Bartlett</t>
  </si>
  <si>
    <t>Moravej</t>
  </si>
  <si>
    <t>Espinoza</t>
  </si>
  <si>
    <t>Elwood</t>
  </si>
  <si>
    <t>Masters</t>
  </si>
  <si>
    <t>Pinho</t>
  </si>
  <si>
    <t>Dawson</t>
  </si>
  <si>
    <t>Hsu</t>
  </si>
  <si>
    <t>Prevatt</t>
  </si>
  <si>
    <t>Grilli</t>
  </si>
  <si>
    <t>Asher</t>
  </si>
  <si>
    <t>Dashti</t>
  </si>
  <si>
    <t>Franke</t>
  </si>
  <si>
    <t>Birely</t>
  </si>
  <si>
    <t>Cetin</t>
  </si>
  <si>
    <t>Stavridis</t>
  </si>
  <si>
    <t>Huq</t>
  </si>
  <si>
    <t>Liu</t>
  </si>
  <si>
    <t>Lund</t>
  </si>
  <si>
    <t>Ueda</t>
  </si>
  <si>
    <t>Stewart</t>
  </si>
  <si>
    <t>Taciroglu</t>
  </si>
  <si>
    <t>Hussien</t>
  </si>
  <si>
    <t>Ramos-Valle</t>
  </si>
  <si>
    <t>Hashash</t>
  </si>
  <si>
    <t>Jafari</t>
  </si>
  <si>
    <t>Caracoglia</t>
  </si>
  <si>
    <t>Bader</t>
  </si>
  <si>
    <t>Dao</t>
  </si>
  <si>
    <t>Burton</t>
  </si>
  <si>
    <t>Johnson</t>
  </si>
  <si>
    <t>ferreira</t>
  </si>
  <si>
    <t>Vargas</t>
  </si>
  <si>
    <t>Ortiz-Millan</t>
  </si>
  <si>
    <t>Barbosa</t>
  </si>
  <si>
    <t>Valdés-González</t>
  </si>
  <si>
    <t>Engelhardt</t>
  </si>
  <si>
    <t>Elgar</t>
  </si>
  <si>
    <t>Figlus</t>
  </si>
  <si>
    <t>ZHU</t>
  </si>
  <si>
    <t>Wittich</t>
  </si>
  <si>
    <t>Fang</t>
  </si>
  <si>
    <t>Mieras</t>
  </si>
  <si>
    <t>Goulet</t>
  </si>
  <si>
    <t>Nakashima</t>
  </si>
  <si>
    <t>Arduino</t>
  </si>
  <si>
    <t>Smith</t>
  </si>
  <si>
    <t>Hutchinson</t>
  </si>
  <si>
    <t>Nyaawie</t>
  </si>
  <si>
    <t>Chan</t>
  </si>
  <si>
    <t>Afshari</t>
  </si>
  <si>
    <t>Re</t>
  </si>
  <si>
    <t>Delgado</t>
  </si>
  <si>
    <t>Kutter</t>
  </si>
  <si>
    <t>Gurley</t>
  </si>
  <si>
    <t>Donnelly-Bullington</t>
  </si>
  <si>
    <t>Frankel</t>
  </si>
  <si>
    <t>Lemnitzer</t>
  </si>
  <si>
    <t>Song</t>
  </si>
  <si>
    <t>Holmes</t>
  </si>
  <si>
    <t>Phillips</t>
  </si>
  <si>
    <t>Pujol</t>
  </si>
  <si>
    <t>Hogan</t>
  </si>
  <si>
    <t>Kennedy</t>
  </si>
  <si>
    <t>DeJong</t>
  </si>
  <si>
    <t>Kavazanjian</t>
  </si>
  <si>
    <t>Menq</t>
  </si>
  <si>
    <t>Bennett</t>
  </si>
  <si>
    <t>Yu</t>
  </si>
  <si>
    <t>Hostetter</t>
  </si>
  <si>
    <t>Mongold</t>
  </si>
  <si>
    <t>Vielma</t>
  </si>
  <si>
    <t>Brena</t>
  </si>
  <si>
    <t>Month</t>
  </si>
  <si>
    <t>Araujo</t>
  </si>
  <si>
    <t>Jamal</t>
  </si>
  <si>
    <t>Mauberret</t>
  </si>
  <si>
    <t>Davis</t>
  </si>
  <si>
    <t>Wetz</t>
  </si>
  <si>
    <t>Wright</t>
  </si>
  <si>
    <t>Azadi Kakavand</t>
  </si>
  <si>
    <t>Vantassel</t>
  </si>
  <si>
    <t>Leshchinsky</t>
  </si>
  <si>
    <t>Massey</t>
  </si>
  <si>
    <t>Maurer</t>
  </si>
  <si>
    <t>Fei</t>
  </si>
  <si>
    <t>Finno</t>
  </si>
  <si>
    <t>Edkins</t>
  </si>
  <si>
    <t>Hakhamaneshi</t>
  </si>
  <si>
    <t>Berd</t>
  </si>
  <si>
    <t>Pollock</t>
  </si>
  <si>
    <t>Watson</t>
  </si>
  <si>
    <t>Lepage</t>
  </si>
  <si>
    <t>Xiong</t>
  </si>
  <si>
    <t>Clay</t>
  </si>
  <si>
    <t>Greer</t>
  </si>
  <si>
    <t>Wu</t>
  </si>
  <si>
    <t>Montoya</t>
  </si>
  <si>
    <t>Lai</t>
  </si>
  <si>
    <t>Adams</t>
  </si>
  <si>
    <t>Montgomery</t>
  </si>
  <si>
    <t>Raubenheimer</t>
  </si>
  <si>
    <t>Rosenheim</t>
  </si>
  <si>
    <t>Shing</t>
  </si>
  <si>
    <t>El-Tawil</t>
  </si>
  <si>
    <t>Peek</t>
  </si>
  <si>
    <t>Austin</t>
  </si>
  <si>
    <t>Moulton</t>
  </si>
  <si>
    <t>Xie</t>
  </si>
  <si>
    <t>Govindjee</t>
  </si>
  <si>
    <t>Tran</t>
  </si>
  <si>
    <t>Chang</t>
  </si>
  <si>
    <t>Clayton</t>
  </si>
  <si>
    <t>Villarreal</t>
  </si>
  <si>
    <t>Yang</t>
  </si>
  <si>
    <t>Alhumaidi</t>
  </si>
  <si>
    <t>Roblee</t>
  </si>
  <si>
    <t>Miranda</t>
  </si>
  <si>
    <t>Yeum</t>
  </si>
  <si>
    <t>POPP</t>
  </si>
  <si>
    <t>Scoglio</t>
  </si>
  <si>
    <t>Sause</t>
  </si>
  <si>
    <t>Yan</t>
  </si>
  <si>
    <t>Stiles</t>
  </si>
  <si>
    <t>Sutley</t>
  </si>
  <si>
    <t>Wang</t>
  </si>
  <si>
    <t>Dukes</t>
  </si>
  <si>
    <t>Tobin</t>
  </si>
  <si>
    <t>Cao</t>
  </si>
  <si>
    <t>Becker</t>
  </si>
  <si>
    <t>Alaniz</t>
  </si>
  <si>
    <t>Christenson</t>
  </si>
  <si>
    <t>Angeles</t>
  </si>
  <si>
    <t>Van Zandt</t>
  </si>
  <si>
    <t>Roy</t>
  </si>
  <si>
    <t>Errett</t>
  </si>
  <si>
    <t>NITZA</t>
  </si>
  <si>
    <t>Gorle</t>
  </si>
  <si>
    <t>Gutierrez Soto</t>
  </si>
  <si>
    <t>Stephens</t>
  </si>
  <si>
    <t>Long</t>
  </si>
  <si>
    <t>Hwang</t>
  </si>
  <si>
    <t>Domingue</t>
  </si>
  <si>
    <t>Welton-Mitchell</t>
  </si>
  <si>
    <t>Wallis</t>
  </si>
  <si>
    <t>Bradley</t>
  </si>
  <si>
    <t>Lachlan</t>
  </si>
  <si>
    <t>Birchall</t>
  </si>
  <si>
    <t>Mackenzie</t>
  </si>
  <si>
    <t>Harvey</t>
  </si>
  <si>
    <t>Lequesne</t>
  </si>
  <si>
    <t>Sullivan</t>
  </si>
  <si>
    <t>Bonnett</t>
  </si>
  <si>
    <t>Gilbert</t>
  </si>
  <si>
    <t>Subramanian</t>
  </si>
  <si>
    <t>Zhang</t>
  </si>
  <si>
    <t>Stacey</t>
  </si>
  <si>
    <t>Ziotopoulou</t>
  </si>
  <si>
    <t>Dyke</t>
  </si>
  <si>
    <t>Tanner</t>
  </si>
  <si>
    <t>Mavroeidis</t>
  </si>
  <si>
    <t>Lombardo</t>
  </si>
  <si>
    <t>Zimmaro</t>
  </si>
  <si>
    <t>Choi</t>
  </si>
  <si>
    <t>Manoj</t>
  </si>
  <si>
    <t>Schafer</t>
  </si>
  <si>
    <t>Koutromanos</t>
  </si>
  <si>
    <t>Montalva</t>
  </si>
  <si>
    <t>Baker</t>
  </si>
  <si>
    <t>Mansour</t>
  </si>
  <si>
    <t>Xi</t>
  </si>
  <si>
    <t>Seong</t>
  </si>
  <si>
    <t>Laurent</t>
  </si>
  <si>
    <t>Pierel</t>
  </si>
  <si>
    <t>Wartman</t>
  </si>
  <si>
    <t>Hulsey</t>
  </si>
  <si>
    <t>Conte</t>
  </si>
  <si>
    <t>Park</t>
  </si>
  <si>
    <t>Yuen-Yung</t>
  </si>
  <si>
    <t>Collins</t>
  </si>
  <si>
    <t>Tomiczek</t>
  </si>
  <si>
    <t>Bridge</t>
  </si>
  <si>
    <t>Pozzi</t>
  </si>
  <si>
    <t>Del Rosario</t>
  </si>
  <si>
    <t>Tazarv</t>
  </si>
  <si>
    <t>Li</t>
  </si>
  <si>
    <t>Farid</t>
  </si>
  <si>
    <t>Moehle</t>
  </si>
  <si>
    <t>Tatar</t>
  </si>
  <si>
    <t>Jing</t>
  </si>
  <si>
    <t>Shafieezadeh</t>
  </si>
  <si>
    <t>Paulus</t>
  </si>
  <si>
    <t>Khosravifar</t>
  </si>
  <si>
    <t>Deierlein</t>
  </si>
  <si>
    <t>Zottarelli</t>
  </si>
  <si>
    <t>Henderson</t>
  </si>
  <si>
    <t>Watkins</t>
  </si>
  <si>
    <t>Middel</t>
  </si>
  <si>
    <t>Best</t>
  </si>
  <si>
    <t>M. French</t>
  </si>
  <si>
    <t>Huang</t>
  </si>
  <si>
    <t>Hondula</t>
  </si>
  <si>
    <t>Garcia</t>
  </si>
  <si>
    <t>Chock</t>
  </si>
  <si>
    <t>Rodriguez-Marek</t>
  </si>
  <si>
    <t>Tobita</t>
  </si>
  <si>
    <t>Pei</t>
  </si>
  <si>
    <t>Farhat</t>
  </si>
  <si>
    <t>Okumus</t>
  </si>
  <si>
    <t>Semien</t>
  </si>
  <si>
    <t>de Vilder</t>
  </si>
  <si>
    <t>Lin</t>
  </si>
  <si>
    <t>Ozkan-Haller</t>
  </si>
  <si>
    <t>Stuedlein</t>
  </si>
  <si>
    <t>Kotra</t>
  </si>
  <si>
    <t>Zisis</t>
  </si>
  <si>
    <t>Dietrich</t>
  </si>
  <si>
    <t>Martinez</t>
  </si>
  <si>
    <t>Rahadianto</t>
  </si>
  <si>
    <t>Mullane</t>
  </si>
  <si>
    <t>Nweke</t>
  </si>
  <si>
    <t>Sasani</t>
  </si>
  <si>
    <t>Durante</t>
  </si>
  <si>
    <t>Davidson</t>
  </si>
  <si>
    <t>van de Lindt</t>
  </si>
  <si>
    <t>Lee</t>
  </si>
  <si>
    <t>Greenfield</t>
  </si>
  <si>
    <t>Wilkho</t>
  </si>
  <si>
    <t>Bhatia</t>
  </si>
  <si>
    <t>Javadinasab Hormozabad</t>
  </si>
  <si>
    <t>Kruse</t>
  </si>
  <si>
    <t>Simpson</t>
  </si>
  <si>
    <t>Palmer</t>
  </si>
  <si>
    <t>Gamez</t>
  </si>
  <si>
    <t>Lynett</t>
  </si>
  <si>
    <t>Tomac</t>
  </si>
  <si>
    <t>Florence</t>
  </si>
  <si>
    <t>Kottke</t>
  </si>
  <si>
    <t>Esmaili Zaghi</t>
  </si>
  <si>
    <t>Ma</t>
  </si>
  <si>
    <t>Capshaw</t>
  </si>
  <si>
    <t>West</t>
  </si>
  <si>
    <t>Chen</t>
  </si>
  <si>
    <t>Dong</t>
  </si>
  <si>
    <t>Darestani</t>
  </si>
  <si>
    <t>Mazumder</t>
  </si>
  <si>
    <t>Siddiqui</t>
  </si>
  <si>
    <t>Shi</t>
  </si>
  <si>
    <t>Chansky</t>
  </si>
  <si>
    <t>Pak</t>
  </si>
  <si>
    <t>Choudhury</t>
  </si>
  <si>
    <t>Bostrom</t>
  </si>
  <si>
    <t>Retchless</t>
  </si>
  <si>
    <t>Zhao</t>
  </si>
  <si>
    <t>Napolitano</t>
  </si>
  <si>
    <t>Koliou</t>
  </si>
  <si>
    <t>Crow</t>
  </si>
  <si>
    <t>Noshadravan</t>
  </si>
  <si>
    <t>MO</t>
  </si>
  <si>
    <t>Macedo</t>
  </si>
  <si>
    <t>Abdelmalek-Lee</t>
  </si>
  <si>
    <t>Enderami</t>
  </si>
  <si>
    <t>Tian</t>
  </si>
  <si>
    <t>Nguyen</t>
  </si>
  <si>
    <t>Florida International University (FIU)</t>
  </si>
  <si>
    <t>University of California Berkeley (UC Berkeley)</t>
  </si>
  <si>
    <t>Virginia Polytechnic Institute and State University (VA Tech) (VT)</t>
  </si>
  <si>
    <t>George Washington University</t>
  </si>
  <si>
    <t>Jackson State University</t>
  </si>
  <si>
    <t>Oregon State University</t>
  </si>
  <si>
    <t>University of Hawaii Manoa (University of Hawaii at Manoa)</t>
  </si>
  <si>
    <t>University of Nebraska Lincoln</t>
  </si>
  <si>
    <t>University of California Los Angeles (UCLA)</t>
  </si>
  <si>
    <t>Rensselaer Polytechnic Institute (RPI)</t>
  </si>
  <si>
    <t>San Francisco State University (SFSU)</t>
  </si>
  <si>
    <t>Purdue University</t>
  </si>
  <si>
    <t>University of California Davis (UCD) (UC Davis)</t>
  </si>
  <si>
    <t>University of Texas at Austin (UT) (UT Austin)</t>
  </si>
  <si>
    <t>Rice University</t>
  </si>
  <si>
    <t>Necmettin Erbakan University (Necmettin Erbakan niversitesi)</t>
  </si>
  <si>
    <t>Lehigh University</t>
  </si>
  <si>
    <t>University of California San Diego (UCSD) (UC San Diego)</t>
  </si>
  <si>
    <t>University of Washington</t>
  </si>
  <si>
    <t>University of Auckland</t>
  </si>
  <si>
    <t>University of Notre Dame</t>
  </si>
  <si>
    <t>University of Texas Tyler</t>
  </si>
  <si>
    <t>University of Oklahoma (OU)</t>
  </si>
  <si>
    <t>University of Delaware</t>
  </si>
  <si>
    <t>Insurance Institute for Business &amp; Home Safety</t>
  </si>
  <si>
    <t>University of Texas at San Antonio</t>
  </si>
  <si>
    <t>Florida Institute of Technology (Florida Tech)</t>
  </si>
  <si>
    <t>Auburn University</t>
  </si>
  <si>
    <t>University of Utah</t>
  </si>
  <si>
    <t>University of Guam</t>
  </si>
  <si>
    <t>University of Florida</t>
  </si>
  <si>
    <t>University of Pavia (Universit degli Studi di Pavia)</t>
  </si>
  <si>
    <t>University of Rhode Island</t>
  </si>
  <si>
    <t>University of British Columbia</t>
  </si>
  <si>
    <t>University of North Carolina at Chapel Hill (Unverisity of North Carolina) (UNC)</t>
  </si>
  <si>
    <t>University of Colorado Boulder</t>
  </si>
  <si>
    <t>Brigham Young University (BYU)</t>
  </si>
  <si>
    <t>Texas A&amp;M University (TAMU)</t>
  </si>
  <si>
    <t>Middle East Technical University (METU) (Orta Dou Teknik niversitesi) (ODT)</t>
  </si>
  <si>
    <t>University at Buffalo (SUNY Buffalo)</t>
  </si>
  <si>
    <t>Simpson Gumpertz &amp; Heger Inc. (SGH)</t>
  </si>
  <si>
    <t>Morgan State University</t>
  </si>
  <si>
    <t>University of Arkansas Fayetteville</t>
  </si>
  <si>
    <t xml:space="preserve">Kyoto University </t>
  </si>
  <si>
    <t>University Corp. for Atmospheric Research (UCAR) (National Center for Atmospheric Research) (NCAR)</t>
  </si>
  <si>
    <t>University of Illinois Urbana-Champaign (UIUC) (University of Illinois) (U of I)</t>
  </si>
  <si>
    <t>Louisiana State University (LSU)</t>
  </si>
  <si>
    <t>Northeastern University</t>
  </si>
  <si>
    <t>Tennessee State University</t>
  </si>
  <si>
    <t>University of Alabama (UA) (Bama)</t>
  </si>
  <si>
    <t>University of Southern California (USC)</t>
  </si>
  <si>
    <t>George Mason University</t>
  </si>
  <si>
    <t>University of Michigan (UMich)</t>
  </si>
  <si>
    <t>Earthquake Engineering Research Institute (EERI)</t>
  </si>
  <si>
    <t>Autonomous University of Mexico State (Universidad Autnoma del Estado de Mxico) (UAEM)</t>
  </si>
  <si>
    <t>Woods Hole Oceanographic Institution (WHOI)</t>
  </si>
  <si>
    <t>University of New Brunswick Saint John (UNBSJ)</t>
  </si>
  <si>
    <t>University of Texas at Arlington (UTA) (UT Arlington)</t>
  </si>
  <si>
    <t>University of North Carolina Wilmington (UNCW)</t>
  </si>
  <si>
    <t>Texas Tech University (TTU)</t>
  </si>
  <si>
    <t>Missouri University of Science and Technology (Missouri S&amp;T)</t>
  </si>
  <si>
    <t>Iowa State University (ISU)</t>
  </si>
  <si>
    <t>University of Alabama Huntsville (UAH)</t>
  </si>
  <si>
    <t>US Geological Survey (USGS)</t>
  </si>
  <si>
    <t>University of California Irvine (UCI)</t>
  </si>
  <si>
    <t>TLSmith Consulting Inc.</t>
  </si>
  <si>
    <t>Rutherford + Chekene</t>
  </si>
  <si>
    <t>Arizona State University (ASU)</t>
  </si>
  <si>
    <t>Unknown Institution</t>
  </si>
  <si>
    <t>Southern Illinois University Carbondale (SIU) (SIUC)</t>
  </si>
  <si>
    <t>Stanford University</t>
  </si>
  <si>
    <t>Tufts University</t>
  </si>
  <si>
    <t>Cornell University</t>
  </si>
  <si>
    <t>Stony Brook University (SUNY Stony Brook)</t>
  </si>
  <si>
    <t>South Dakota School of Mines and Technology (SD Mines)</t>
  </si>
  <si>
    <t>Smith College</t>
  </si>
  <si>
    <t>GNS Science</t>
  </si>
  <si>
    <t xml:space="preserve">Huazhong University of Science and Technology </t>
  </si>
  <si>
    <t>Northwestern University</t>
  </si>
  <si>
    <t>California Department of Transportation (Caltrans)</t>
  </si>
  <si>
    <t>University of Kansas (KU)</t>
  </si>
  <si>
    <t xml:space="preserve">Zhengzhou University (ZZU)  </t>
  </si>
  <si>
    <t>University of Maryland Baltimore County (UMBC)</t>
  </si>
  <si>
    <t>University at Albany (SUNY Albany)</t>
  </si>
  <si>
    <t>North Carolina State University (NC State)</t>
  </si>
  <si>
    <t>Boston College</t>
  </si>
  <si>
    <t>Wake Forest University</t>
  </si>
  <si>
    <t>Georgia Institute of Technology</t>
  </si>
  <si>
    <t>Kansas State University (KSU)</t>
  </si>
  <si>
    <t>University of South Carolina</t>
  </si>
  <si>
    <t>New Mexico State University</t>
  </si>
  <si>
    <t>University of North Texas (UNT)</t>
  </si>
  <si>
    <t>California Polytechnic State University San Luis Obispo (CalPoly)</t>
  </si>
  <si>
    <t>University of Connecticut (UCONN)</t>
  </si>
  <si>
    <t>Case Western Reserve University</t>
  </si>
  <si>
    <t>State University of New York at New Paltz (SUNY New Paltz)</t>
  </si>
  <si>
    <t>Penn State University (PSU)</t>
  </si>
  <si>
    <t xml:space="preserve">National Taiwan University (NTU) </t>
  </si>
  <si>
    <t>Victoria University of Wellington</t>
  </si>
  <si>
    <t>University of Alberta (U of A)</t>
  </si>
  <si>
    <t>Dalhousie University</t>
  </si>
  <si>
    <t>University of Canterbury (Te Whare Wnanga o Waitaha)</t>
  </si>
  <si>
    <t>University of Calabria (Universit della Calabria) (UNICAL)</t>
  </si>
  <si>
    <t>Florida State University (FSU)</t>
  </si>
  <si>
    <t>Johns Hopkins University</t>
  </si>
  <si>
    <t>University of Concepcin (Universidad de Concepcin)</t>
  </si>
  <si>
    <t>Princeton University</t>
  </si>
  <si>
    <t>Scripps College</t>
  </si>
  <si>
    <t>The Catholic University of America</t>
  </si>
  <si>
    <t>University of South Florida</t>
  </si>
  <si>
    <t>United States Naval Academy (USNA) (Annapolis)</t>
  </si>
  <si>
    <t>Boise State University</t>
  </si>
  <si>
    <t>South Dakota State University (SD State)</t>
  </si>
  <si>
    <t>University of Louisiana at Lafayette</t>
  </si>
  <si>
    <t>University of Nevada Reno (UNR)</t>
  </si>
  <si>
    <t>Dartmouth College</t>
  </si>
  <si>
    <t>Ohio State University (OSU)</t>
  </si>
  <si>
    <t>University of Waterloo</t>
  </si>
  <si>
    <t>Portland State University (PSU)</t>
  </si>
  <si>
    <t>University of Tennessee Knoxville (UT Knoxville)</t>
  </si>
  <si>
    <t>University of Maryland College Park (University of Maryland) (UM) (UMCP)</t>
  </si>
  <si>
    <t>Martin Chock &amp; Carden Structural Engineers Inc.</t>
  </si>
  <si>
    <t xml:space="preserve">Kansai University  (Kansai Daigaku) </t>
  </si>
  <si>
    <t>Colorado School of Mines</t>
  </si>
  <si>
    <t>Colorado State University (CSU)</t>
  </si>
  <si>
    <t>Greenfield Geotechnical LLC</t>
  </si>
  <si>
    <t>Syracuse University</t>
  </si>
  <si>
    <t>East Carolina University (ECU)</t>
  </si>
  <si>
    <t>Western University (UWO)</t>
  </si>
  <si>
    <t>Engineer Research and Development Center (ERDC)</t>
  </si>
  <si>
    <t>Pacific Gas &amp; Electric (PG&amp;E)</t>
  </si>
  <si>
    <t xml:space="preserve">Nanyang Technological University Singapore (NTU) (Universiti Teknologi Nanyang) </t>
  </si>
  <si>
    <t>Michigan Technological University (Michigan Tech)</t>
  </si>
  <si>
    <t>Texas A&amp;M University at Galveston</t>
  </si>
  <si>
    <t>University of Colorado Denver (UC Denver)</t>
  </si>
  <si>
    <t>University of Houston</t>
  </si>
  <si>
    <t>University of San Diego (USD)</t>
  </si>
  <si>
    <t>Full-Scale Simulation of Peak Responses to Reduce Hurricane Damage to Low Buildings and Use of Related Research to Develop Hurricane-Engineering Expertise</t>
  </si>
  <si>
    <t>StEER - 2018 HAITI EARTHQUAKE: PRELIMINARY VIRTUAL ASSESSMENT TEAM (P-VAT) REPORT</t>
  </si>
  <si>
    <t>SIMPLE-Design: Preference assessment instrument for design of resilient, sustainable office buildings</t>
  </si>
  <si>
    <t>LEAP-GWU-2015 Laboratory Tests</t>
  </si>
  <si>
    <t>Undergraduate Research Experience (REU), NHERI 2018: Determining Pressure Equalization Factors for Discontinuous Metal Roofing Systems</t>
  </si>
  <si>
    <t>EERI VERT M7.0 Phase 1 Report</t>
  </si>
  <si>
    <t>Hurricane Lane, Hawaii Islands, August 2018</t>
  </si>
  <si>
    <t>Undergraduate Research Experience (REU), NHERI 2018: Scaling Wave Impact on Light-Frame Wood Residences</t>
  </si>
  <si>
    <t>2015 Nepal Earthquake Data Archive: Nyatapola Temple</t>
  </si>
  <si>
    <t>GEER Hurricane Harvey reconnaissance - initial data collection</t>
  </si>
  <si>
    <t>NEESR Special Structural Walls: Ordinary Boundary Element Tests - Axial Tension/Compression</t>
  </si>
  <si>
    <t>CLARC: An Artificial Community for Modeling the Effects of Extreme Hazard Events on Interdependent Civil Infrastructure Systems</t>
  </si>
  <si>
    <t>Next Generation Liquefaction (NGL) Partner Dataset - Boring Log Viewer</t>
  </si>
  <si>
    <t>Undergraduate Research Experience (REU), NHERI 2018: Modifications to a Real-Time Data Transmission System for Hurricane Wind Data Collection</t>
  </si>
  <si>
    <t>Next Generation Liquefaction (NGL) Partner Dataset Cone Penetration Test (CPT) Viewer</t>
  </si>
  <si>
    <t>EERI VERT M7.5 Palu, Indonesia Phase 1 Report</t>
  </si>
  <si>
    <t>1st NHERI-EUCentre Collaboration Meeting (October 29, 2018)</t>
  </si>
  <si>
    <t>One-dimensional compression testing for low-plasticity silts</t>
  </si>
  <si>
    <t>Dynamic Characterization of Wellington, New Zealand</t>
  </si>
  <si>
    <t>EERI VERT Hurricane Florence Phase 1 Report</t>
  </si>
  <si>
    <t>Post-Harvey Houston-Galveston Roadway Bridge Reconnaissance</t>
  </si>
  <si>
    <t>NEESR: Seismic Performance of Conventional and Innovative Special Structural Walls</t>
  </si>
  <si>
    <t>SHORT COLUMN AND SOFT STOREY BEHAVIOR AT 3D RC FRAMES ON THE SHAKING TABLE</t>
  </si>
  <si>
    <t>PRJ-2054: UNDERGRADUATE RESEARCH EXPERIENCE (REU), NHERI 2018: SELF-CENTERING CROSS-LAMINATED TIMBER WALLS ERECTION AND INSTRUMENTATION PLAN</t>
  </si>
  <si>
    <t>LEAP-2017 GWU Laboratory Tests</t>
  </si>
  <si>
    <t>NHERI UCSD Hybrid Simulation Commissioning</t>
  </si>
  <si>
    <t>NHERI Debris Impact Experiments</t>
  </si>
  <si>
    <t>Triaxial Tests on Sand for Yield Surface Mapping</t>
  </si>
  <si>
    <t>NHERI@UTexas Nonintrusive Sinkhole 3D-Imaging Workshop</t>
  </si>
  <si>
    <t>RAPID/Collaborative Research: Investigation of Reinforced Concrete Buildings Damaged in the Magnitude 6.4 Southern Taiwan Earthquake of February 2016</t>
  </si>
  <si>
    <t>Testing of seventeen identical ductile reinforced concrete beams with various loading protocols and boundary conditions</t>
  </si>
  <si>
    <t>RAPID: Multi-Hazard Performance of Load Bearing Wall Systems: A Case Study Following the January 2010 Earthquake and October 2016 Hurricane Matthew</t>
  </si>
  <si>
    <t>Probabilistic Assessment of Tsunami Forces on Coastal Structures</t>
  </si>
  <si>
    <t>Kaikoura Earthquake Landslide Inventory</t>
  </si>
  <si>
    <t>Next Generation Liquefaction (NGL) Partner Dataset</t>
  </si>
  <si>
    <t>Probabilistic Seismic Hazard Analysis for the Sliding Displacement of Flexible Sliding Masses</t>
  </si>
  <si>
    <t>RAPID: Large-Scale Shake Table Test to Quantify Seismic Response of Helical Piles in Dry Sand</t>
  </si>
  <si>
    <t>Ridge runnel post storm beach recovery</t>
  </si>
  <si>
    <t>Post Hazard Functionality of Roadways and Bridges</t>
  </si>
  <si>
    <t>Large-Scale Laboratory Experiments of Wave Impacts on Vertical Cylinders</t>
  </si>
  <si>
    <t>Model selection and uncertainty quantification of seismic fragility functions</t>
  </si>
  <si>
    <t>NHERI-NIED/E-Defense Oct-Nov 2017 1st Annual Meeting</t>
  </si>
  <si>
    <t>Next Generation Liquefaction (NGL) Partner Dataset - Surface Wave Viewer</t>
  </si>
  <si>
    <t>Next Generation Liquefaction (NGL) Partner Dataset - Invasive Geophysical Test Viewer</t>
  </si>
  <si>
    <t>RAPID: Tornado Damage to Steel Structures, Pampa, TX (November 2015)</t>
  </si>
  <si>
    <t>Hualien Earthquake - EERI VERT Phase 1 Report</t>
  </si>
  <si>
    <t>Modelling of RC Walls and RC Wall Buildings</t>
  </si>
  <si>
    <t>Prototype Masonry Buildings</t>
  </si>
  <si>
    <t>Learning objects from research undergraduate experience (REU)  in natural hazards engineering 2017</t>
  </si>
  <si>
    <t>GEER Hurricane Irma - Cape Coral to Key West (initial data collection)</t>
  </si>
  <si>
    <t>StEER - 10.20.2019 Dallas, TX EF-3 Tornado: Event Briefing</t>
  </si>
  <si>
    <t>RAPID: A Coordinated Structural Engineering Response to Hurricane Irma (in Florida)</t>
  </si>
  <si>
    <t>STEER - SUNDA STRAIT TSUNAMI (INDONESIA): PRELIMINARY VIRTUAL ASSESSMENT TEAM (P-VAT) REPORT</t>
  </si>
  <si>
    <t>Measurement &amp; Characterization of Hurricane Wind Loads on Structures Using a Wireless Sensing Networking System</t>
  </si>
  <si>
    <t>Undergraduate Research Experience (REU), NHERI 2018: Techniques to Mitigate Forces Experienced by Dual Cable Signal Support Systems</t>
  </si>
  <si>
    <t>StEER - 19 JANUARY 2019 TORNADOES IN THE SOUTHEASTERN US: FIELD ASSESSMENT TEAM EARLY ACCESS RECONNAISSANCE REPORT (EARR)</t>
  </si>
  <si>
    <t>Next Generation Liquefaction (NGL) Partner Dataset - Sample Queries</t>
  </si>
  <si>
    <t>LEAP-2018 - Stress-strain response of Ottawa F65 sand in Cyclic Simple Shear</t>
  </si>
  <si>
    <t>Geotechnical Database for Utah (GeoDU)</t>
  </si>
  <si>
    <t>Wind Analysis Tools: Power Spectra</t>
  </si>
  <si>
    <t>STEER - EERI ALASKA EARTHQUAKE: PRELIMINARY VIRTUAL ASSESSMENT TEAM (P-VAT) JOINT REPORT</t>
  </si>
  <si>
    <t>Undergraduate Research Experience (REU), NHERI 2018: Evaluating Typhoon Haiyan's Performance and Identifying Storm Surge Prone Areas in Key Locations Across The Philippines Using Advanced Circulation (ADCIRC)</t>
  </si>
  <si>
    <t>University of Auckland High Axial Load Wall Tests</t>
  </si>
  <si>
    <t>1055744 CAREER: Behavior of Hurricane Wind and Wind-Driven Rain in the Coastal Suburban Roughness Sublayer</t>
  </si>
  <si>
    <t>Shake-table testing of a full-scale two-story precast wall-slab-wall structure</t>
  </si>
  <si>
    <t>Hurricane Maria ADCIRC Surge Guidance System Storm Surge Forecasts</t>
  </si>
  <si>
    <t>SedFoam1</t>
  </si>
  <si>
    <t>Summer Institute 2018 Presentations</t>
  </si>
  <si>
    <t>CAREER Tornado Resiliance Structural Retrofit for Sustainable Housing Communities</t>
  </si>
  <si>
    <t>Collaborative Research: Development, experimental validation and case studies for the next generation of landslide tsunami models for coastal hazard mitigation</t>
  </si>
  <si>
    <t>RAPID: A Coordinated Structural Engineering Response to Hurricane Irma (and Hurricane Maria in Puerto Rico)</t>
  </si>
  <si>
    <t>Hurricane Michael Reconn-Large Volume Buildings</t>
  </si>
  <si>
    <t>Canadian Cordillera Rock Avalanche Case Histories</t>
  </si>
  <si>
    <t>RAPID: A Coordinated Structural Engineering Response to Hurricane Irma (and Hurricane Maria in the US Virgin Islands)</t>
  </si>
  <si>
    <t>Hurricane Matthew Storm Surge and Wave Simulations with Data Assimilation</t>
  </si>
  <si>
    <t>24 January, 2020 Turkey, Mw 6.7 Earthquake: Event Briefing</t>
  </si>
  <si>
    <t>Influence of Dense Granular Columns on the Performance of Level and Gently Sloping Liquefiable Sites</t>
  </si>
  <si>
    <t>GEER Anchorage Alaska Earthquake</t>
  </si>
  <si>
    <t>Simulation of Post-Fire Seismic Response of Planar Reinforced Concrete Walls</t>
  </si>
  <si>
    <t>24 January 2020, Sivrice-Elazig-Turkey Earthquake Reconnaissance Report</t>
  </si>
  <si>
    <t>RAPID/Collaborative Research: The Effects of the 2017 Central Mexico Earthquake on Reinforced Concrete Buildings</t>
  </si>
  <si>
    <t>Earthquake-Resistant T-shaped Concrete Walls with High-Strength Steel Bars</t>
  </si>
  <si>
    <t>Advancing Resilience of Transportation Infrastructure Systems to Land Subsidence (LS), Sea-Level Rise (SLR) and Storm Surge in Coastal Areas</t>
  </si>
  <si>
    <t>STEER - HURRICANE MICHAEL: PRELIMINARY VIRTUAL ASSESSMENT TEAM (P-VAT) REPORT</t>
  </si>
  <si>
    <t>Bayesian Identification of a Prototype Nonlinear Energy Sink Device</t>
  </si>
  <si>
    <t>Development of Deep Shear Wave Velocity Profiles at Seismic Stations in the Mississippi Embayment</t>
  </si>
  <si>
    <t>LEAP-Asia-2018: Stress-strain response of Ottawa sand in Cyclic Torsional Shear Tests</t>
  </si>
  <si>
    <t>Southern California Earthquake Center (SCEC) Simulation Validation for Southern California Basins using Ground Motion Recordings</t>
  </si>
  <si>
    <t>Development of validated methods for soil-structure interaction analysis of buried structures</t>
  </si>
  <si>
    <t>Undergraduate Research Experience (REU), NHERI 2019: Effects of Cyclic Loading on Jacket Foundations of Offshore Wind Turbines in Sandy Soils</t>
  </si>
  <si>
    <t>Inventory of Seismic Structural Evaluations, Performance Functions and Taxonomies for Buildings (INSSEPT)</t>
  </si>
  <si>
    <t>Effect of Tropical Cyclone Landfall Angle on Storm Surge</t>
  </si>
  <si>
    <t>StEER - PALU EARTHQUAKE AND TSUNAMI, SUWALESI, INDONESIA: FIELD ASSESSMENT TEAM 1 (FAT-1) EARLY ACCESS RECONNAISSANCE REPORT (EARR)</t>
  </si>
  <si>
    <t>NGA-East Geotechnical Working Group Seismic Site Response Simulation Database</t>
  </si>
  <si>
    <t>Collection of Perishable Data on Wind- and Surge-Induced Residential Building Damage During Hurricane Harvey (TX)</t>
  </si>
  <si>
    <t>Hashash et al. (2018) Western United States Site Response Simulation Database</t>
  </si>
  <si>
    <t>RAPID Collaborative: Data Driven Post-Disaster Waste and Debris Volume Predictions using Smartphone Photogrammetry App and Unmanned Aerial Vehicles</t>
  </si>
  <si>
    <t>NSF #1235496: Pre/Post Earthquake Damage Assessment for Infilled RC Frame Buildings</t>
  </si>
  <si>
    <t>Simulation of the dynamics of a monopole structure subjected to non-stationary, stochastic downburst wind loads using the Wavelet-Galerkin approach</t>
  </si>
  <si>
    <t>Undergraduate Research Experience(REU),NHERI 2018:Determining Natural Frequency and Dynamic Characteristics of Structures Using Free and Force Vibration Testing Methods.</t>
  </si>
  <si>
    <t>Response and Fragility Modeling of Aging Bridges Subjected to Earthquakes and Truck Loads</t>
  </si>
  <si>
    <t>Probabilistic Surge Hazard under Sea Level Rise in the Tampa Bay region, Florida</t>
  </si>
  <si>
    <t>StEER - Hurricane Dorian: Field Assessment Structural Team (FAST-1) Early Access Reconnaissance Report (EARR)</t>
  </si>
  <si>
    <t>StEER - Typhoon Hagibis and Oct. 12, 2019 Earthquake: Event Briefing</t>
  </si>
  <si>
    <t>StEER - 26 November, 2019 Albania, Mw 6.4 Earthquake: Event Briefing</t>
  </si>
  <si>
    <t>NSF #1537788: Enabling Next Generation Hybridized Wood Buildings for Resilient and Sustainable Construction</t>
  </si>
  <si>
    <t>Utilizing Remote Sensing to Assess the Implication of Tall Building Performance on the Resilience of Urban Centers</t>
  </si>
  <si>
    <t>Pacific Rim Earthquake Engineering Mitigation Protective Technologies International Virtual Environment (PREEMPTIVE)</t>
  </si>
  <si>
    <t>Evaluating the efficacy of natural flood defense systems: coastal hydrodynamic, wave, and vegetation measurements in Chesapeake Bay</t>
  </si>
  <si>
    <t>Undergraduate Research Experience (REU),NHERI 2019: Integration of Damage and Loss Data with Social Vulnerability Measures</t>
  </si>
  <si>
    <t>Final Results - Deep Shear Wave Velocity Profiling for Seismic Characterization of Christchurch, NZ</t>
  </si>
  <si>
    <t>Achorage, Alaska Earthquake Anniversary Symposium</t>
  </si>
  <si>
    <t>StEER - 15 December 2019 Earthquake in the Philippines: Event Briefing</t>
  </si>
  <si>
    <t>Lidar Scans of Reinforced Concrete Building Performance following the April 25, 2015 Nepal Earthquake</t>
  </si>
  <si>
    <t>Probabilistic Seismic Hazard Analysis for the Sliding Displacement of Rigid Sliding Masses</t>
  </si>
  <si>
    <t>Forced-vibration tests of a reinforced-concrete, four-story building structure</t>
  </si>
  <si>
    <t>NEES Planning-Role of Gravity Framing in Seismic Performance of Steel Buildings</t>
  </si>
  <si>
    <t>Direct simple shear testing for silica silt and kaolin mixtures</t>
  </si>
  <si>
    <t>PVLAB: Surf Zone Vorticity and Advection (RODSEX) Field Experiment</t>
  </si>
  <si>
    <t>COAstal STorm Rapid Response (COASTRR): in-situ hydrodynamic and sediment transport measurements during Hurricane Harvey on two Texas barrier islands</t>
  </si>
  <si>
    <t>On-site monitoring of the moisture content of bridge decks made of nail-laminated timbers</t>
  </si>
  <si>
    <t>2018 Natural Hazards Digital Reconnaissance Database</t>
  </si>
  <si>
    <t>Damage to Steel and Masonry Structures Following 2017 Hurricane Harvey in Texas</t>
  </si>
  <si>
    <t>Seismic, Hurricane, and Tsunami Vulnerability Database and Pinch-Point Taxonomy for Mid-rise Commercial Buildings</t>
  </si>
  <si>
    <t>StEER - 07 Jan. 2020 Puerto Rico Mw6.4 Earthquake: Preliminary Virtual Reconnaissance Report (PVRR)</t>
  </si>
  <si>
    <t>Explore UT - vibration monitoring of the ECJ building at UT Austin</t>
  </si>
  <si>
    <t>Identification of Urban Flood Impacts Caused by Land Subsidence and Sea Level Rise for the Houston-Galveston Region</t>
  </si>
  <si>
    <t>Sandbar Sediment Transport</t>
  </si>
  <si>
    <t>SCEC BBP Study 17.3 Dataset</t>
  </si>
  <si>
    <t>Vector Seismic Hazard Analysis in MATLAB</t>
  </si>
  <si>
    <t>Centrifuge modelling of variable rate cone penetration in low-plasticity silts</t>
  </si>
  <si>
    <t>Quantification of Collapse Margin for Steel High-rises</t>
  </si>
  <si>
    <t>Free field Analysis using OpenSees</t>
  </si>
  <si>
    <t>Large eddy simulation of dam-break-driven swash on a rough-planar beach</t>
  </si>
  <si>
    <t>Hurricane Harvey (Texas) Supplement -- Collaborative Research: Geotechnical Extreme Events Reconnaissance (GEER) Association: Turning Disaster into Knowledge</t>
  </si>
  <si>
    <t>Wind Engineering Research Field Laboratory Selected Data Sets for Comparison to Model-Scale, Full-Scale and Computational Fluid Dynamics Simulations</t>
  </si>
  <si>
    <t>Undergraduate Research Experience (REU), NHERI 2018: Predicting lateral resistance sharing between cold-formed steel framed shear and gravity walls</t>
  </si>
  <si>
    <t>Undergraduate Research Experience (REU), NHERI 2018: Assessing the Efficacy of the Multi-Channel Analysis of Surface Waves Method to Identify Subsurface Irregularities from Theoretical Models</t>
  </si>
  <si>
    <t>Undergraduate Research Experience (REU), NHERI 2018: Curation of Hurricane Wind Velocity Data For DesignSafe</t>
  </si>
  <si>
    <t>Research Experience for Undergraduates(REU), NHERI 2018</t>
  </si>
  <si>
    <t>Ground Motion Data from California Vertical Arrays</t>
  </si>
  <si>
    <t>UNDERGRADUATE RESEARCH EXPERIENCE (REU), NHERI 2018: THE LIQUEFACTION POTENTIAL OF GROUND MODIFIED BY POORLY BUILT RAMMED AGGREGATE PIERS</t>
  </si>
  <si>
    <t>Undergraduate Research Experience (REU), NHERI 2018: Implementation of Honeycombs to Improve Flow quality at the Wall of Wind (WOW)</t>
  </si>
  <si>
    <t>Effect of strain history on cone penetration resistance and cyclic strength of saturated sand</t>
  </si>
  <si>
    <t>LEAP-UCD-2017 Experiments (Liquefaction Experiments and Analysis Projects)</t>
  </si>
  <si>
    <t>Effect of prior strain history on cone penetration resistance and cyclic strength of saturated sand: 1-m radius centrifuge tests</t>
  </si>
  <si>
    <t>FCMP Ground Level Hurricane Wind Data: Frances 2004</t>
  </si>
  <si>
    <t>SEI/ASCE Structures Congress 2018 Presentations</t>
  </si>
  <si>
    <t>Undergraduate Research Experience (REU), NHERI 2018: Determining Dynamic Properties of Structures and Using Geophones as Mobile Shaker Models for High School Outreach</t>
  </si>
  <si>
    <t>Evaluation of Drainage for Liquefaction Remediation</t>
  </si>
  <si>
    <t>The M9 Project Ground Motions</t>
  </si>
  <si>
    <t>Storm Surge Modeling of Typhoon Haiyan</t>
  </si>
  <si>
    <t>Elevated Structure Investigation of Wave Pressures and Forces</t>
  </si>
  <si>
    <t>Response of Adjacent Buildings to Blast and Collapse Induced Ground Motions</t>
  </si>
  <si>
    <t>StEER - Puerto Rico Earthquake Sequence December 2019 to January 2020: Field Assessment Structural Team (FAST) Early Access Reconnaissance Report (EARR)</t>
  </si>
  <si>
    <t>NEES-2012-1161: Levees and Earthquakes: Averting an Impending Disaster - Experiment 16</t>
  </si>
  <si>
    <t>Laser-scanned range image dataset from asphalt and concrete roadways for DCNN-based crack classification</t>
  </si>
  <si>
    <t>StEER - 18 March 2020 Utah Mw 5.7 Earthquake</t>
  </si>
  <si>
    <t>DesignSafe-QuakeCoRE Workshop: Using Cyberinfrastructure to Advance Earthquake Resilience</t>
  </si>
  <si>
    <t>EERI VERT Magna Earthquake Phase 1 Report</t>
  </si>
  <si>
    <t>A Database of Seismic Designs, Nonlinear Models, and Seismic Responses for Steel Moment Resisting Frame Buildings</t>
  </si>
  <si>
    <t>Natural Hazards Engineering Research Infrastructure, Five Year Science Plan, Multi-Hazard Research To Make a More Resilient World, Second Edition</t>
  </si>
  <si>
    <t>Natural Hazards Engineering Research Infrastructure, Five-Year Science Plan, Multi-Hazard Research to Make a More Resilient World, First Edition</t>
  </si>
  <si>
    <t>Technology Transfer Committee Meeting Nov 14-15, 2019 Presentations</t>
  </si>
  <si>
    <t>University of Auckland Lightly Reinforced Concrete Wall Tests</t>
  </si>
  <si>
    <t>Cyber-Physical Systems Approach for the Optimal Design in Wind Engineering: Parapet Walls</t>
  </si>
  <si>
    <t>Buildings Surveyed after 2017 Mexico City Earthquakes</t>
  </si>
  <si>
    <t>Combined Geotechnical and Geophysical Investigation of Texas Rivers Post Hurricane Harvey</t>
  </si>
  <si>
    <t>StEER - Palu Earthquake and Tsunami, Sulawesi, Indonesia</t>
  </si>
  <si>
    <t>Seismic Assessment of Corroded Reinforced Concrete Structures - An experimental and prediction database</t>
  </si>
  <si>
    <t>Envisioning the Future Coast: Coastal Engineering Research in the Coming Decades. A report from the Coastal Engineering Research Framework Workshop, November 13–14, 2018, Arlington, VA.</t>
  </si>
  <si>
    <t>Liquefaction resistance of MICP treated sands</t>
  </si>
  <si>
    <t>RAPID Field Assessment of MICP/MIDP Test Sections</t>
  </si>
  <si>
    <t>Efficient seismic fragility functions through sequential selection</t>
  </si>
  <si>
    <t>NHERI@UTexas Proof-of-Capability Testing Workshop: non-intrusive 3D levee imaging in St. Louis, MO</t>
  </si>
  <si>
    <t>Geotechnical Extreme Events Reconnaissance (GEER) Association 2016 Meinong, Taiwan Earthquake Reconnaissance - Microtremor Measurements</t>
  </si>
  <si>
    <t>StEER - 3 March 2020 Nashville Tornadoes</t>
  </si>
  <si>
    <t>Workshop on Artificial Intelligence in Natural Hazards Engineering</t>
  </si>
  <si>
    <t>Mechanisms for Implementation of NHERI Research Results</t>
  </si>
  <si>
    <t>A MATLAB-based GUI for  Performance-based Tornado Engineering (PBTE) of a Monopole, Vertical Structure with Artificial Neural Networks (ANN)</t>
  </si>
  <si>
    <t>Undergraduate Research Experience (REU), NHERI 2019: Progressive Damage Assessment of On-Slab and Elevated Structures from Storm Surge and Waves Using LiDAR in a Laboratory Wave Basin</t>
  </si>
  <si>
    <t>Undergraduate Research Experience (REU), NHERI 2019: A Stochastic Ground Motion Simulation Model Developed for Shallow Crustal Earthquakes Evaluated in a Subduction Zone Setting</t>
  </si>
  <si>
    <t>Undergraduate Research Experience (REU) NHERI 2019: Assessing Structural Damage during Hurricane Michael of Low-Rise Large-Volume Steel Structures using Structure-from-Motion and LiDAR</t>
  </si>
  <si>
    <t>Undergraduate Research Experience (REU), NHERI 2019: Effects of Modern Residual Stress Patterns on Inelastic Buckling of Hot-rolled Steel Sections</t>
  </si>
  <si>
    <t>Undergraduate Research Experience (REU), NHERI 2019: Assessing Impacts of Traffic Network Damage from Earthquakes</t>
  </si>
  <si>
    <t>Undergraduate Research Experience (REU), NHERI 2019: Probabilistic Assessment of Earthquake Damage to a Potable Water Network in Shelby County, Tennessee</t>
  </si>
  <si>
    <t>Undergraduate Research Experience (REU), NHERI 2019: Configuring a Dynamic Data Acquisition System to Collect Ambient and Forced Vibration Response Data from a Steel Frame Building</t>
  </si>
  <si>
    <t>Undergraduate Research Experience (REU), NHERI 2019: LARGE SCALE TESTING TO INVESTIGATE THE AERODYNAMICS OF ELEVATED HOUSES</t>
  </si>
  <si>
    <t>StEER - Hurricane Dorian: Preliminary Virtual Reconnaissance Report (PVRR)</t>
  </si>
  <si>
    <t>Undergraduate Research Experience (REU), NHERI 2019: Seismic Performance of a Steel Structure Using SAP 2000</t>
  </si>
  <si>
    <t>Research Experience for Undergraduates (REU), NHERI 2019: Modeling and Seismic Response of a  Steel-framed Composite Diaphragm Structure</t>
  </si>
  <si>
    <t>Undergraduate Research Experience (REU), NHERI 2019: Evaluation of Wind Induced Loads on Irregular Shaped One-Story Houses</t>
  </si>
  <si>
    <t>Circular Column Database</t>
  </si>
  <si>
    <t>StEER - 21 Sept., 2019 Albania, Mw 5.6; 24 Sept., 2019 Kashmir, Mw 5.6 and 26 Sept., 2019 Turkey, Mw 5.7 Earthquakes: Event Briefing</t>
  </si>
  <si>
    <t>Undergraduate Research Experience (REU) NHERI 2019: Developing Structure-from-Motion Models from Applied Streetview and UAV Images</t>
  </si>
  <si>
    <t>Undergraduate Research Experience (REU) 2019: CPT Behavior of Well-graded Granular Soils</t>
  </si>
  <si>
    <t>StEER - Hurricane Michael</t>
  </si>
  <si>
    <t>StEER - 15 May 2020, Nevada, Mw 6.5 Earthquake</t>
  </si>
  <si>
    <t>Dynamic Site Characterization in Mexico City Following the 2017 Mw 7.1 Puebla-Mexico City Earthquake</t>
  </si>
  <si>
    <t>Limit State Material Manual</t>
  </si>
  <si>
    <t>Rectangular Column Database</t>
  </si>
  <si>
    <t>Surface Wave Inversion Benchmarks</t>
  </si>
  <si>
    <t>RAPID: Quantifying Temporal Changes in Rockfall Magnitude-Frequencies for Well-Characterized Rockslopes Shaken by the 2018 Alaska Earthquake</t>
  </si>
  <si>
    <t>Repeated Wind Tunnel Section Model Tests of a Closed-Box Bridge Deck – Scanlan Derivatives</t>
  </si>
  <si>
    <t>Analysis of Model Wood-Frame Houses</t>
  </si>
  <si>
    <t>NHERI@UTexas Proof-of-Capability Testing Workshop: In-Situ Liquefaction Tests of Columbia-River Sand and Silt Deposits</t>
  </si>
  <si>
    <t>Version 1.0 of the landslide inventory for the Mw7.8 14 November 2016, Kaikōura Earthquake</t>
  </si>
  <si>
    <t>A Data-Driven Plastic Hinge Length Prediction Model for Rectangular Reinforced Concrete Columns</t>
  </si>
  <si>
    <t>CPT-Based Liquefaction Case Histories Resulting from the 2010-2016 Canterbury,  New Zealand, Earthquakes: A Curated Digital Dataset</t>
  </si>
  <si>
    <t>RAPID Collaborative Research: Spatial variability of small-strain stiffness, Go, and the effect on ground movements related to geotechnical construction in urban areas (field and laboratory seismic studies)</t>
  </si>
  <si>
    <t>RC column backbone curve dataset</t>
  </si>
  <si>
    <t>Horizon: CPT-based liquefaction risk assessment and decision software</t>
  </si>
  <si>
    <t>RAPID Collaborative Research: Spatial variability of small-strain stiffness and the effect on ground movements related to geotechnical construction in urban areas (numerical analysis)</t>
  </si>
  <si>
    <t>New Zealand Earthquake-Damaged Building Envelopes: Photographs from Christchurch and Wellington</t>
  </si>
  <si>
    <t>StEER - Crucecitas, Mexico Mw 7.4 Earthquake: Preliminary Virtual Reconnaissance Report (PVRR)</t>
  </si>
  <si>
    <t>EERI VERT Oaxaca Earthquake Phase 1 Report</t>
  </si>
  <si>
    <t>Rock Avalanche-Generated Mass Flow Observations</t>
  </si>
  <si>
    <t>EERI 2019 Ridgecrest Earthquake Sequence Reconnaissance Report</t>
  </si>
  <si>
    <t>Follow the Money: Using Content Analysis to Understand Disaster Spending</t>
  </si>
  <si>
    <t>Simulations of Seismic Displacement of a Clay Slope using LS-Dyna</t>
  </si>
  <si>
    <t>NEES, The George E. Brown, Jr. Network for Earthquake Engineering Simulation, 2004-2014 A DECADE OF EARTHQUAKE ENGINEERING RESEARCH</t>
  </si>
  <si>
    <t>Human vulnerability to landslides: Fatality dataset</t>
  </si>
  <si>
    <t>Federal Disaster Spending: Trends and Observations Between 2010-2019</t>
  </si>
  <si>
    <t>Soil-Foundation-Structure Interaction Effects on the Cyclic Failure Potential of Silts and Clays</t>
  </si>
  <si>
    <t>Reinforced Concrete Coupling Beams with High-Strength Steel Bars</t>
  </si>
  <si>
    <t>Multivariate Return Period-based Site-specific Ground Motion Selection</t>
  </si>
  <si>
    <t>An open access human-induced load dataset</t>
  </si>
  <si>
    <t>COVID-19 &amp; Social Determinants of Health Data Collection Instrument Repository</t>
  </si>
  <si>
    <t>Displacement and subsurface characteristics of select lateral spread locations from the 2011 Christchurch, New Zealand earthquake</t>
  </si>
  <si>
    <t>Earthquake Adjustment in Oklahoma</t>
  </si>
  <si>
    <t>A Scoping Literature Review: Cultural Competence for Hazards and Disaster Research</t>
  </si>
  <si>
    <t>Hurricane Florence: Field Assesment Team 1 (FAT-1) Early Access Reconnaissance Report (EARR)</t>
  </si>
  <si>
    <t>Liquefaction Mitigation of Silty Sands with MICP</t>
  </si>
  <si>
    <t>Colleges and the COVID-19 Crisis</t>
  </si>
  <si>
    <t>Part I: Conducting a Systematic Literature Review—CONVERGE Extreme Events Research Check Sheets Series</t>
  </si>
  <si>
    <t>Part II: Systematic Literature Review Table—CONVERGE Extreme Events Research Check Sheets Series</t>
  </si>
  <si>
    <t>GEER Reconnaissance of 2018 Palu-Donggala Earthquake and Flowslides</t>
  </si>
  <si>
    <t>NEER: Hurricane Laura Reconnaissance</t>
  </si>
  <si>
    <t>Systematic Literature Review Toolkit</t>
  </si>
  <si>
    <t>Collapse Simulation of Shear-Dominated Reinforced Masonry Wall Systems</t>
  </si>
  <si>
    <t>StEER - Hurricane Sally</t>
  </si>
  <si>
    <t>Prediction of Seismic Collapse Behavior of Deep Steel Wide-Flange Columns Using Machine Learning Methods</t>
  </si>
  <si>
    <t>Interdisciplinary Multi-Language Community Resilience Simulation using Simple Run-Time Infrastructure (SRTI)</t>
  </si>
  <si>
    <t>Research Design Table—CONVERGE Extreme Events Research Check Sheets Series</t>
  </si>
  <si>
    <t>A National Evaluation of State Roles in Hazard Mitigation: Building Local Capacity to Implement FEMA Hazard Mitigation Assistance Grants</t>
  </si>
  <si>
    <t>Approaches to Sampling—CONVERGE Extreme Events Research Check Sheets Series</t>
  </si>
  <si>
    <t>Rip Currents: Coupling and Feedbacks Between Waves, Flows, and Morphology</t>
  </si>
  <si>
    <t>Probabilistic seismic response and capacity models of piles for statewide bridges in California</t>
  </si>
  <si>
    <t>StEER - Hurricane Delta</t>
  </si>
  <si>
    <t>CPT-Based Liquefaction Case Histories Resulting from the 2010-2016 Canterbury,  New Zealand, Earthquakes: A Curated Digital Dataset (Version 2)</t>
  </si>
  <si>
    <t>Earthquake Time Series from Events in Texas, Oklahoma, and Kansas</t>
  </si>
  <si>
    <t>NHERI Debris Impact Experiments Jupyter Notebook</t>
  </si>
  <si>
    <t>EERI VERT Phase 1 Indios Puerto Rico Earthquake</t>
  </si>
  <si>
    <t>EERI VERT Albania Earthquake Phase 1 Report</t>
  </si>
  <si>
    <t>Performance of Buildings on Liquefiable Soils: Evaluation and Mitigation</t>
  </si>
  <si>
    <t>CFD Notebooks (Beginner)</t>
  </si>
  <si>
    <t>NHERI Impact 2020, Multi-hazard Research to Make a More Resilient Nation</t>
  </si>
  <si>
    <t>Tips for Reviewing Social Science Research Proposals—CONVERGE Extreme Events Research Check Sheets Series</t>
  </si>
  <si>
    <t>Tips for Empathy, Understanding, and Ethical Research Engagement—CONVERGE Extreme Events Research Check Sheets Series</t>
  </si>
  <si>
    <t>Geotechnical Site Characterization with 3-D Seismic Waveform Tomography</t>
  </si>
  <si>
    <t>CONVERGE Working Group on Economic Recovery: Enabling Comparative Research on COVID-19 Annotated Bibliography</t>
  </si>
  <si>
    <t>RAPID Hurricane Florence Social Media Data Analysis</t>
  </si>
  <si>
    <t>Best Practices for Ethical Post-Disaster Community Outreach and Engagement—CONVERGE Extreme Events Research Check Sheets Series</t>
  </si>
  <si>
    <t>StEER - Aegean Sea Earthquake (30 October 2020)</t>
  </si>
  <si>
    <t>StEER - Hurricane Zeta</t>
  </si>
  <si>
    <t>StEER - Hurricane Eta</t>
  </si>
  <si>
    <t>T1780 | Compatible 4-State CCLS Models for Use in Fragility Analysis of Bridges &amp; Seat Abutments in California Bridges</t>
  </si>
  <si>
    <t>A Multi-Wave Study of Risk Perception, Information Seeking, and Protective Action in COVID-19</t>
  </si>
  <si>
    <t>The Effects of Earthquake Retrofit on the Resale Value of Single-Family Dwellings</t>
  </si>
  <si>
    <t>C T1780 | Seat-type abutment sample from CA multi-span box-girder bridge inventory</t>
  </si>
  <si>
    <t>StEER - 26 MAY 2019 LAGUNA PERU EARTHQUAKE: PRELIMINARY VIRTUAL ASSESSMENT STRUCTURAL TEAM (P-VAST) REPORT</t>
  </si>
  <si>
    <t>NEESR E-Defense Base Isolation 2013: 2 calibrated linear FEM</t>
  </si>
  <si>
    <t>StEER - M6.4 and M7.1 Ridgecrest, CA Earthquakes on July 4-5, 2019: Preliminary Virtual Reconnaissance Report (PVRR)</t>
  </si>
  <si>
    <t>CDS&amp;E: Enabling Time-critical Decision-support for Disaster Response and Structural Engineering through Automated Visual Data Analytics</t>
  </si>
  <si>
    <t>Research Experience (REU), NHERI 2019: Effects of Cyclic Loading on Jacket Foundations of Offshore Wind Turbines in Sandy Soils</t>
  </si>
  <si>
    <t>UNDERGRADUATE RESEARCH EXPERIENCE (REU), NHERI 2019: A DATA PROCESSING FRAMEWORK FOR THE ADVANCEMENT OF HURRICANE DEBRIS MODELING</t>
  </si>
  <si>
    <t>StEER - 3 March 2019 Tornadoes in the Southeastern US: Field Assessment Structural Team (FAST) Early Access Reconnaissance Report (EARR)</t>
  </si>
  <si>
    <t>EAGER: SSDIM: Data Generation for the Coupled System Composed of the Beef Cattle Production Infrastructure and the Transportation Services Infrastructure in Southwestern Kansas</t>
  </si>
  <si>
    <t>Undergraduate Research Experience (REU), NHERI 2019: Limitations of Multi-channel Analysis of Surface Waves (MASW) Method on Subsurface Anomaly Detection</t>
  </si>
  <si>
    <t>StEER - 22/23 April, 2019 Philippines Earthquakes: Event Briefing</t>
  </si>
  <si>
    <t>Undergraduate Research Experience (REU), NHERI 2019: Survey and Investigation of Residential Buildings Damaged by Hurricane Michael</t>
  </si>
  <si>
    <t>NHERI Summer Institute 2019 Presentations</t>
  </si>
  <si>
    <t>Undergraduate Research Experience  (REU) 2019: Advancing the Knowledge on the Performance of Steel Collectors in Steel Building Structures</t>
  </si>
  <si>
    <t>StEER - 22 May 2019 JEFFERSON CITY, MO TORNADO: FIELD ASSESSMENT STRUCTURAL TEAM 1 (FAST-1) EARLY ACCESS RECONNAISSANCE REPORT (EARR)</t>
  </si>
  <si>
    <t>StEER - 17 June, 2019 Yibin City, Sichuan, China Earthquake: Event Briefing</t>
  </si>
  <si>
    <t>Undergraduate Research Experience (REU), NHERI 2019: Fabrication of a Semi-Active Friction Damper</t>
  </si>
  <si>
    <t>RAPID: Assessing the Performance of Elevated Wood Buildings, including Manufactured Housing, in Florida during 2018 Hurricane Michael</t>
  </si>
  <si>
    <t>Simulated and Synthetic Data Generation for Interdependent Natural Gas and Electrical Power System Based on Graph Theory and Machine Learning</t>
  </si>
  <si>
    <t>StEER - 14 March and 25 April, 2019 Cyclones Idai and Kenneth in Mozambique: Event Briefing</t>
  </si>
  <si>
    <t>StEER - Hurricane Barry (2019): Event Briefing</t>
  </si>
  <si>
    <t>Undergraduate Research Experience (REU), NHERI 2019: A Data Processing and Visualization Framework for Hurricane Debris Modeling</t>
  </si>
  <si>
    <t>NEESR E-Defense Base Isolation 2013: system identification</t>
  </si>
  <si>
    <t>StEER - 28 MAY 2019 LINWOOD, KS EF4 TORNADO: FIELD ASSESSMENT STRUCTURAL TEAM (FAST) EARLY ACCESS RECONNAISSANCE REPORT (EARR)</t>
  </si>
  <si>
    <t>GEER Puebla-Mexico City Earthquake</t>
  </si>
  <si>
    <t>Undergraduate Research Experience (REU), NHERI 2019: Seismic Tests of Self-Centering CLT Shear Wall with Floor Diaphragm and Gravity Load System</t>
  </si>
  <si>
    <t>NHERI Science Plan International Workshop 2019</t>
  </si>
  <si>
    <t>EERI VERT Izmir Earthquake Phase 2 Report</t>
  </si>
  <si>
    <t>PALU EARTHQUAKE AND TSUNAMI, SULAWESI, INDONESIA  PRELIMINARY VIRTUAL ASSESSMENT TEAM (PVAT) REPORT</t>
  </si>
  <si>
    <t>Best Practices for Research with Non-English Dominant Populations—CONVERGE Extreme Events Research Check Sheets Series</t>
  </si>
  <si>
    <t>Institutional Review Board (IRB) Checklist for Human Subjects Research—CONVERGE Extreme Events Research Check Sheets Series</t>
  </si>
  <si>
    <t>Post-Hurricane Damage Assessment Using Satellite Imagery and Geolocation Features</t>
  </si>
  <si>
    <t>2011 New Zealand and Japan Earthquake Household Response Survey</t>
  </si>
  <si>
    <t>2nd NHERI-EUCentre Collaboration Meeting (September 12-13, 2019)</t>
  </si>
  <si>
    <t>Irish Wave Hindcasts using WAVEWATCH III</t>
  </si>
  <si>
    <t>Stiffness of Rubber Bearings Considering Non-standard Top and Bottom Boundary Conditions</t>
  </si>
  <si>
    <t>Compilation and Forecasting of Paleoliquefaction Evidence for the Strength of Ground Motions in the U.S. Pacific Northwest: A Digital Dataset (Version 1)</t>
  </si>
  <si>
    <t>Questions to Encourage Culturally Competent Research—CONVERGE Extreme Events Research Check Sheets Series</t>
  </si>
  <si>
    <t>Ridgecrest Earthquake Sequence One-Year Anniversary Presentations</t>
  </si>
  <si>
    <t>Aeroelastic Real-Time Hybrid Simulation - A New Concept for Wind Engineering Testing</t>
  </si>
  <si>
    <t>Numerical modeling of lateral spread displacements at free-face sites using OpenSees</t>
  </si>
  <si>
    <t>MsRI-EW: Conference to Identify Research Infrastructure Concepts for a National Full-Scale 200 mph Wind and Wind-Water Testing Facility</t>
  </si>
  <si>
    <t>Global Academic Hazards and Disaster Research Centers Data</t>
  </si>
  <si>
    <t>GEER Hurricane Harvey Reconnaissance</t>
  </si>
  <si>
    <t>CPT-Based Liquefaction Case Histories from Global Earthquakes: A Digital Dataset (Version 1)</t>
  </si>
  <si>
    <t>EERI VERT Phase 1 Kisante Philippine Earthquake</t>
  </si>
  <si>
    <t>National Food Access and COVID Research Team (NFACT) - New York</t>
  </si>
  <si>
    <t>StEER - 15 January 2021, Mamuju-Majene Earthquake, West Sulawesi, Indonesia</t>
  </si>
  <si>
    <t>Ontology-based Data Model for Building Characterizations</t>
  </si>
  <si>
    <t>Galveston Recovery from 2008 Hurricane Ike - A “Living Laboratory” for Examining Community Recovery and Resilience After Disaster</t>
  </si>
  <si>
    <t>VERT M6.2 Mamuju_Majene Earthquake</t>
  </si>
  <si>
    <t>Longitudinal Social Vulnerability Data Exploration for Harris County Census Tracts</t>
  </si>
  <si>
    <t>University of Auckland: Precast Concrete Wall Tests - Grouted Connections</t>
  </si>
  <si>
    <t>LEAP-2020: Cyclic Triaxial and Direct Simple Shear Tests Performed at GWU</t>
  </si>
  <si>
    <t>StEER-EERI: PETRINJA, CROATIA DECEMBER 29, 2020, Mw 6.4 EARTHQUAKE</t>
  </si>
  <si>
    <t>Elevated Tempertaure Properties of ASTM A992 Steel</t>
  </si>
  <si>
    <t>Automated Neighborhood Characteristics for Community Resilience Planning</t>
  </si>
  <si>
    <t>Relational database for post-earthquake damage and recovery assessment: 2014 South Napa earthquake</t>
  </si>
  <si>
    <t>FOSID: A Novel Fractional Order Spectrum Intensity Measure for Probabilistic Seismic Demand Modeling of Bridges under Liquefaction and Transverse Spreading</t>
  </si>
  <si>
    <t>King County COVID-19 Community Study</t>
  </si>
  <si>
    <t>Database of Diagonally-Reinforced Concrete Coupling Beams</t>
  </si>
  <si>
    <t>StEER - Hurricane Laura</t>
  </si>
  <si>
    <t>V2.0 Landslide inventory for the Mw7.8 14 November 2016, Kaikōura Earthquake, New Zealand</t>
  </si>
  <si>
    <t>A Case Study for Modeling Interdependencies Between the Building Portfolio, Transportation Network, and Healthcare System in the Community</t>
  </si>
  <si>
    <t>Cultural Considerations—CONVERGE Extreme Events Research Check Sheets Series</t>
  </si>
  <si>
    <t>Analysis of peak suction events for high-rise building cladding design</t>
  </si>
  <si>
    <t>Social Science Methods: Tips for Writing Fieldnotes—CONVERGE Extreme Events Research Check Sheets Series</t>
  </si>
  <si>
    <t>Social Science Methods: Observations—CONVERGE Extreme Events Research Check Sheets Series</t>
  </si>
  <si>
    <t>Social Science Methods: In-Depth, Semi-Structured Interviews—CONVERGE Extreme Events Research Check Sheets Series</t>
  </si>
  <si>
    <t>Liquefaction Evaluations of Finely Interlayered Sands, Silts and Clays</t>
  </si>
  <si>
    <t>Social Science Methods—CONVERGE Extreme Events Research Check Sheets Series</t>
  </si>
  <si>
    <t>Social Science Methods: Focus Groups—CONVERGE Extreme Events Research Check Sheets Series</t>
  </si>
  <si>
    <t>Design Models for Building Structures with Controlled Rocking Steel Braced Frames</t>
  </si>
  <si>
    <t>Human-AI Teaming for Big Data Analytics to Enhance Response to the COVID-19 Pandemic: Online Interviewing Protocol</t>
  </si>
  <si>
    <t>Assessing the Feasibility of Systematizing Human-AI Teaming to Improve Community Resilience</t>
  </si>
  <si>
    <t>RAPID: Response of Hurricane Florence on Masonboro Island</t>
  </si>
  <si>
    <t>Building Information and Structural Models of Archetype Commercial Buildings Located in the Central and Eastern United States</t>
  </si>
  <si>
    <t>Shake-table Tests of Seven-story Reinforced Concrete Structures with Torsional Irregularities</t>
  </si>
  <si>
    <t>Identifying Credible Sources of Available Data—CONVERGE Extreme Events Research Check Sheets Series</t>
  </si>
  <si>
    <t>Models and Illustrative Case Study for Integrating Household Decisions in Quantifying the Seismic Resilience of Communities Subjected to Earthquake Sequences</t>
  </si>
  <si>
    <t>Matching Methods to Questions—CONVERGE Extreme Events Research Check Sheets Series</t>
  </si>
  <si>
    <t>Compilation and Forecasting of Paleoliquefaction Evidence for the Strength of Ground Motions in the U.S. Pacific Northwest: A Digital Dataset (Version 2)</t>
  </si>
  <si>
    <t>StEER - 25 March 2021 Deep South Tornado Outbreak</t>
  </si>
  <si>
    <t>Experiencing Natural Disasters in Virtual Reality</t>
  </si>
  <si>
    <t>EERI VERT Searles Valley Earthquake Phase 1 Report</t>
  </si>
  <si>
    <t>Microtremor Data Collected in Sacramento-San Joaquin Delta Region of California</t>
  </si>
  <si>
    <t>Social Science Methods: Survey Research—CONVERGE Extreme Events Research Check Sheets Series</t>
  </si>
  <si>
    <t>Modeling and Analysis of Steel Frame Building Systems</t>
  </si>
  <si>
    <t>RAPID: Examining Media Dependencies, Risk Perceptions, and Depressive Symptomology during the 2020 COVID Pandemic</t>
  </si>
  <si>
    <t>In-Depth, Semi-Structured Interviews: A Typology of Interview Questions—CONVERGE Extreme Events Research Check Sheets Series</t>
  </si>
  <si>
    <t>RAPID: Investigating Media Dependencies, Mitigation Behavior, and Information Processing in the Time Leading Up to Hurricane Dorian</t>
  </si>
  <si>
    <t>Public Media Approach to Explore a Dual Gendered Leadership Model to Support Government COVID-19 Responses in Atlantic Canada</t>
  </si>
  <si>
    <t>Guidance for Data Management Plans—CONVERGE Extreme Events Research Check Sheets Series</t>
  </si>
  <si>
    <t>Experimental Study of the Seismic Performance of a Dual-mode Floor Isolation System</t>
  </si>
  <si>
    <t>Diagonally-Reinforced Concrete Coupling Beams with High-Strength Steel Bars</t>
  </si>
  <si>
    <t>Repair methods and costs for earthquake-damaged building components in New Zealand</t>
  </si>
  <si>
    <t>Safely Conducting Quick Response Research: Tips for Graduate Students and Supervisors—CONVERGE Extreme Events Research Check Sheets Series</t>
  </si>
  <si>
    <t>Fractional Order Intensity Measure for High-Confidence Probabilistic Seismic Demand Modeling of Structures</t>
  </si>
  <si>
    <t>Decision Entropy: A New Theory for Representing Uncertainty in Managing Natural Hazard Risks</t>
  </si>
  <si>
    <t>ILEE-QuakeCoRE Shake table test of a 2-storey low-damage concrete wall building</t>
  </si>
  <si>
    <t>Hurricane ISAIAS Data from Wireless Pressure Sensor Network and LIDAR</t>
  </si>
  <si>
    <t>Prediction of Long-Range Infrasound Propagation from Tornadoes Based on New Atmospheric Boundary Layer Wind Tunnel Experiments</t>
  </si>
  <si>
    <t>Introduction to Canadian Emergency Management—CONVERGE Extreme Events Research Check Sheets Series</t>
  </si>
  <si>
    <t>Centrifuge Testing of Liquefaction-Induced Downdrag on Axially Loaded Piles</t>
  </si>
  <si>
    <t>StEER - HURRICANE MICHAEL: FIELD ASSESSMENT TEAM 1 (FAT-1) EARLY ACCESS RECONNAISSANCE REPORT (EARR)</t>
  </si>
  <si>
    <t>Undergraduate Research Experience (REU), NHERI 2019: Using Social Media for Post-Disaster Assessment</t>
  </si>
  <si>
    <t>A Rapid Seismic Vulnerability Assessment Tool for Bridges in Indiana - INSAT</t>
  </si>
  <si>
    <t>The Value of Fieldwork Briefings—CONVERGE Extreme Events Research Check Sheets Series</t>
  </si>
  <si>
    <t>Strategies for Conducting Doorstep Interviews After a Disaster—CONVERGE Extreme Events Research Check Sheets Series</t>
  </si>
  <si>
    <t>Privacy Requirements and Use of Health Data—CONVERGE Extreme Events Research Check Sheets Series</t>
  </si>
  <si>
    <t>CT1780 | Experiment-Based Column Performance Database - RP1</t>
  </si>
  <si>
    <t>Synthetic Ground-Motion Records for 100 Bridge Sites in Indiana</t>
  </si>
  <si>
    <t>Shear Response of Bio-Cemented Sands with Varying Article Sizes Under Different Stress Paths</t>
  </si>
  <si>
    <t>Wind Gust Data from Continental United States Extreme Convective Events</t>
  </si>
  <si>
    <t>GEER - August 4, 2020 Beirut Port Explosion</t>
  </si>
  <si>
    <t>Conducting Effective and Respectful In-Depth, Semi-Structured Interviews—CONVERGE Extreme Events Research Check Sheets Series</t>
  </si>
  <si>
    <t>SUMMEER – 19 May 2020 Midland Michigan Flooding Event</t>
  </si>
  <si>
    <t>Integrated Time Average Shear Wave Velocity to a Depth of 30 Meters (Vs30) Map of Texas</t>
  </si>
  <si>
    <t>Joplin in Retrospect: Economic Outcomes and Funding</t>
  </si>
  <si>
    <t>Transforming Building Structural Resilience through Innovation in Steel Diaphragms</t>
  </si>
  <si>
    <t>SUMMEER - 3 March 2020 Tennessee Tornadoes</t>
  </si>
  <si>
    <t>Development of a validated methodology for seismic analysis and design of standard and pile-supoorted retaining walls</t>
  </si>
  <si>
    <t>COVID-19 and human-animal bond: A researcher-practitioner partnership committed to ensuring animal welfare, enhancing human well-being, and building human-animal resilience</t>
  </si>
  <si>
    <t>RapidLiq: Software for Near-Real-Time Prediction of Soil Liquefaction</t>
  </si>
  <si>
    <t>Don’t Forget—A Checklist of Supplies to Bring to the Field—CONVERGE Extreme Events Research Check Sheets Series</t>
  </si>
  <si>
    <t>A Template for Multidisciplinary Virtual Reconnaissance Research—CONVERGE Extreme Events Research Check Sheets Series</t>
  </si>
  <si>
    <t>Computational Simulation of Ductile Fracture in Structural Steel Systems</t>
  </si>
  <si>
    <t>Wave, Surge, and Tsunami Overland Hazard, Loading and Structural Response for Developed Shorelines: Array and Debris Loading Tests</t>
  </si>
  <si>
    <t>Liquefaction Triggering in Subduction Zones</t>
  </si>
  <si>
    <t>DesignSafe Annual Evaluation Report 2020-2021</t>
  </si>
  <si>
    <t>Canadian social science workforce in COVID-19 rapid research</t>
  </si>
  <si>
    <t>Ridgecrest, CA earthquake sequence, July 4 and 5, 2019</t>
  </si>
  <si>
    <t>Direct Simple Shear Testing on Ottawa F50 and F65 Sand</t>
  </si>
  <si>
    <t>Sequential Tropical Cyclone: From Landfall Perspectives</t>
  </si>
  <si>
    <t>Longitudinal Impact of Floodplain Buyouts on Neighborhood Change in Harris County, Texas</t>
  </si>
  <si>
    <t>Mitigation of Seismic Risk to Critical Building Contents via Rolling Pendulum Isolation Systems: Multi-Directional Hybrid Shake Table Tests</t>
  </si>
  <si>
    <t>Learning from Hurricane Harvey: Analyzing Contributions from the Social Science Extreme Events Research (SSEER) Network</t>
  </si>
  <si>
    <t>UoA-UW Reinforced Concrete Wall Database</t>
  </si>
  <si>
    <t>Longitudinal Study of Small Business Resilience to Natural Hazards and COVID-19</t>
  </si>
  <si>
    <t>Research Experience for Undergraduates (REU), NHERI 2021: Uncertainty Analysis of Seismic Soil Liquefaction using quoFEM</t>
  </si>
  <si>
    <t>Design-Level Events and Residential Construction Performance: Hurricane Laura Case Study</t>
  </si>
  <si>
    <t>Development of a Next Generation Base Isolation System for Seismic Hazard Mitigation of Buildings</t>
  </si>
  <si>
    <t>Examining the Effect of Porosity on the Soil Water Retention Curve</t>
  </si>
  <si>
    <t>Research Experience for Undergraduates (REU), NHERI 2021: Coupling Processed-Based and Neural Network-Based Models for Studying Coastal Hazards</t>
  </si>
  <si>
    <t>Exploring the Experiences of University Students Evicted from Campus Housing During the COVID-19 Pandemic</t>
  </si>
  <si>
    <t>Peak Wind Effects on Rooftop Photovoltaic Arrays</t>
  </si>
  <si>
    <t>Undergraduate Research Experience (REU), NHERI 2021: Code Development for the Ongoing Research of Axially Loaded Flowline Tests in Gulf of Mexico Clay</t>
  </si>
  <si>
    <t>Suitability of Panoramic Photographs for Developing Structure-from-Motion Models</t>
  </si>
  <si>
    <t>Merging 360° Streetview Images and LiDAR:  A Usable Data Product for Future Analysis</t>
  </si>
  <si>
    <t>Investigation of Semi-Active Controlled Friction Dampers for Seismic Hazard Mitigation</t>
  </si>
  <si>
    <t>Downtown San Francisco case study for High-resolution post-earthquake recovery simulation: Impact of safety cordons</t>
  </si>
  <si>
    <t>Modular Testbed Building (MTB2): A Shared-Use, Reconfigurable, Earthquake-Resistant Design</t>
  </si>
  <si>
    <t>Undergraduate Research Experience (REU), NHERI 2021: Ground Motion Intensity Estimation Algorithm for Earthquake-Induced Soil Liquefaction Sites</t>
  </si>
  <si>
    <t>Experimental study of debris transport driven by a tsunami-like wave</t>
  </si>
  <si>
    <t>Earthquake-Resistant T-Shaped Concrete Walls with High-Strength Steel Bars: Wall T5 and T6</t>
  </si>
  <si>
    <t>Establishing a Social Research Infrastructure for Hazards and Disaster Studies – Ontario Canada</t>
  </si>
  <si>
    <t>Interpolating Ground Motion Intensity at Sites in the Next Generation Liquefaction Database</t>
  </si>
  <si>
    <t>Codification of Wind-Induced Loads on Low-Rise Irregular Shaped Buildings</t>
  </si>
  <si>
    <t>COVID-19 and Hurricane Evacuations in Puerto Rico and the U.S. Virgin Islands</t>
  </si>
  <si>
    <t>Reflection Estimation Using the Orbital Velocity Method</t>
  </si>
  <si>
    <t>Understanding the Utility of the iPad Pro LiDAR Sensor</t>
  </si>
  <si>
    <t>Wave Energy Dissipation and Transmission across the Emerald Tutu Mats</t>
  </si>
  <si>
    <t>High-Resolution Near-Surface Soil Model Developed for Site Response Analysis in Alameda, CA.</t>
  </si>
  <si>
    <t>Dynamic Effects of Wind-Induced Vibrations on Curtain Wall Systems</t>
  </si>
  <si>
    <t>Experimental Investigation of Wave, Surge, and Tsunami Transformation over Natural Shorelines</t>
  </si>
  <si>
    <t>Parametric Studies for Seismic Risk of Tall and Slender Vertical Pressure Vessels</t>
  </si>
  <si>
    <t>Investigating Fundamental Concepts of Wind Energy: Mitigating Climate Change for the Future</t>
  </si>
  <si>
    <t>2020 NHERI Virtual Workshop for Early-Career Faculty &amp; Researchers</t>
  </si>
  <si>
    <t>2021 NHERI Summer Institute for Early-Career Faculty</t>
  </si>
  <si>
    <t>Facilitators and Barriers of Lidar Adoption for Flood Risk Management in the Pacific Northwest, US</t>
  </si>
  <si>
    <t>StEER - 14 August 2021, M7.2 Nippes Earthquake, Haiti</t>
  </si>
  <si>
    <t>StEER - 29 August 2021, Hurricane Ida</t>
  </si>
  <si>
    <t>Research Experience for Undergraduates (REU), NHERI 2018: Tsunami Generation by Submarine Volcanic Eruptions</t>
  </si>
  <si>
    <t>USF Research Experiences for Undergraduates Weather Climate and Society (REU WCS): Research Products</t>
  </si>
  <si>
    <t>Contribution to Cold-Formed Steel Seismic Design within CFS-NHERI Project</t>
  </si>
  <si>
    <t>Progressive Damage and Failure of Wood-Frame Coastal Residential Structures Due to Hurricane Surge and Wave Forces</t>
  </si>
  <si>
    <t>Post-Earthquake Serviceability of RC Bridge Columns Using Visual Inspection</t>
  </si>
  <si>
    <t>Flood/Hurricane Victims' Social, Community, and Psychological Experiences</t>
  </si>
  <si>
    <t>Establishing a Social Research Infrastructure for Hazards and Disaster Studies – British Columbia Canada</t>
  </si>
  <si>
    <t>Bidirectional Testing of Drywall Partition Walls with Novel Details, Integrated into a Rocking Wall Subassembly</t>
  </si>
  <si>
    <t>A Herero-Functional Graph Analysis of Electric Power Systems Test Case XML</t>
  </si>
  <si>
    <t>A Hetero-functional Graph of the Future American Electric Power System XML</t>
  </si>
  <si>
    <t>Wind Load and Performance of Elevated Structures</t>
  </si>
  <si>
    <t>Pre-1850 Eastern Florida Historical Hurricanes</t>
  </si>
  <si>
    <t>Large-scale laboratory observations of transient wave dissipation from idealized mangrove forest</t>
  </si>
  <si>
    <t>Experimental Seismic Performance of Nonstructural Components Fastened with Ductile Elements</t>
  </si>
  <si>
    <t>RAPID: Performance of Reinforced Concrete Structures with Externally Bonded Fiber Reinforced Polymer Composite Retrofits in the 2018 Anchorage, Alaska Earthquake</t>
  </si>
  <si>
    <t>Poster for Social Institution Resilience Theory: Implications for Community Resilience Planning Models</t>
  </si>
  <si>
    <t>Simulations of Earthquake-Induced Permanent Displacements of Generic Earth Slopes using LS-Dyna</t>
  </si>
  <si>
    <t>A Comparison of Tropical Cyclone Projections in a High-resolution Global Climate Model and from Downscaling by Statistical and Statistical-deterministic Methods</t>
  </si>
  <si>
    <t>Canadian Emergency Management at a Glance—CONVERGE Extreme Events Research Check Sheets Series</t>
  </si>
  <si>
    <t>Experimentally Validated Stochastic Numerical Framework to Generate Multi-Dimensional Fragilities for Hurricane Resilience Enhancement of Transmission Systems</t>
  </si>
  <si>
    <t>Conducting Interviews with Individuals Living with Intellectual Disabilities—CONVERGE Extreme Events Research Check Sheets Series</t>
  </si>
  <si>
    <t>Collaborative Research: Bridging the In-situ and Elemental Cyclic Response of Transitional Soils</t>
  </si>
  <si>
    <t>RAPID Liquefaction Mitigation of Silts Using MID Ground Treatment Method and Field Testing with NHERI@UTexas Large Mobile Shakers</t>
  </si>
  <si>
    <t>Pile Foundations Under Inertia and Liquefaction-Induced Lateral Spreading</t>
  </si>
  <si>
    <t>Design of Diagrid Building Structures</t>
  </si>
  <si>
    <t>SimCenter Workshop: Simulation and Data needs to support Disaster Recovery Planning</t>
  </si>
  <si>
    <t>StEER - 28 MAY 2019 LINWOOD, KS EF4 TORNADO: FIELD ASSESSMENT STRUCTURAL TEAM 1 (FAST-1)</t>
  </si>
  <si>
    <t>Local Perceptions on Building Safety and Building Performance after the 2019 EF4 Linwood, Kansas Tornado</t>
  </si>
  <si>
    <t>Law Enforcement First Responder Experiences During and After the Hurricane Rita Evacuation</t>
  </si>
  <si>
    <t>Compound Wind and Water Hazards Embedded in Landfalling Hurricanes and Continental Convection</t>
  </si>
  <si>
    <t>Personal Heat Exposure</t>
  </si>
  <si>
    <t>City of Phoenix Cool Pavement Evaluation (COPE)</t>
  </si>
  <si>
    <t>Policy Innovation in Local Housing Acquisition (Buyout) Programs</t>
  </si>
  <si>
    <t>Three-Dimensional Property Flood Risk Visualization Using LIDAR Data</t>
  </si>
  <si>
    <t>How are U.S. Cities Planning for Heat?</t>
  </si>
  <si>
    <t>Wave-induced local scour at a pile breakwater</t>
  </si>
  <si>
    <t>Assesssing Risks and Impacts of Simultaneous Extreme Heat &amp; Power Outage in 3 Cities - Instrumentation</t>
  </si>
  <si>
    <t>Leveraging digital news to create databases of the impacts of small, medium and, large disasters</t>
  </si>
  <si>
    <t>State of Technology Transfer in the Natural Hazards Research Infrastructure (NHERI) Research: 2021 Annual Report</t>
  </si>
  <si>
    <t>Two-phase flow simulations of fixed 3D oscillating water columns using OpenFOAM</t>
  </si>
  <si>
    <t>Expert Survey on Community Resilience Testbed Use and Development</t>
  </si>
  <si>
    <t>Ground Motion Parameters for KiK-net Records: An Updated Database</t>
  </si>
  <si>
    <t>LEAP-ASIA-2019 Experiments (Liquefaction Experiments and Analysis Projects)</t>
  </si>
  <si>
    <t>Shake Table Test of A Two-story Mass Timber Building with Post-tensioned Rocking Walls</t>
  </si>
  <si>
    <t>SimCenter Hurricane Testbed: Lake Charles, LA</t>
  </si>
  <si>
    <t>Establishing a Social Research Infrastructure for Hazards and Disaster Studies - Atlantic Canada</t>
  </si>
  <si>
    <t>Texas FEMA Hurricane Winds and Surge</t>
  </si>
  <si>
    <t>Test Data on Reinforced Concrete Shear Walls Retrofitted through Weakening and Self-Centering</t>
  </si>
  <si>
    <t>Examining Organizational Disruption and Recovery Post Hurricane Harvey in Southeast, Texas</t>
  </si>
  <si>
    <t>V1.0 Empirical Landslide Runout Relationships, compiled from international examples, for various landslide types</t>
  </si>
  <si>
    <t>Historical and future joint rainfall-surge hazard projections for the US coastline</t>
  </si>
  <si>
    <t>Hurricane Florence Food Environment Study</t>
  </si>
  <si>
    <t>Runups of Unusual Size: Predicting Unexpectedly Large Swash Events</t>
  </si>
  <si>
    <t>NHERI@UTexas DAS Levee Imaging Workshop</t>
  </si>
  <si>
    <t>Terrestrial laser scans of the Port Hills Rockfall from the Canterbury New Zealand Earthquake Sequence</t>
  </si>
  <si>
    <t>FCMP Ground Level Hurricane Wind Data (1999 - 2008)</t>
  </si>
  <si>
    <t>Role of Spatial Variability in Liquefaction Consequence Severity</t>
  </si>
  <si>
    <t>SimCenter Labeled Building Facades from Street View</t>
  </si>
  <si>
    <t>Establishing a Social Research Infrastructure for Hazards and Disaster Studies – the Northwest Territories, Nunavut, and Yukon Canada</t>
  </si>
  <si>
    <t>Next Generation Multi-Hazard Levee Risk Assessment - High Water Events</t>
  </si>
  <si>
    <t>StEER - 10 December 2021 Midwest Tornado Outbreak</t>
  </si>
  <si>
    <t>StEER - 20 December 2021, Petrolia, Mw 6.2 Earthquake</t>
  </si>
  <si>
    <t>Horizontal-to-Vertical Spectral Ratio Database Access and Analysis</t>
  </si>
  <si>
    <t>Establishing a Social Research Infrastructure for Hazards and Disaster Studies – Saskatchewan Canada</t>
  </si>
  <si>
    <t>Examining Federal Domestic Assistance Programs: Data Collection Process for Years 2000 - 2007</t>
  </si>
  <si>
    <t>Remediation of Liquefaction Effects for an Embankment using Soil-cement Walls</t>
  </si>
  <si>
    <t>Hurricane-blackout-heatwave compound hazard risk and resilience in a changing climate</t>
  </si>
  <si>
    <t>A Novel Dynamically Coupled Storm Surge Hazard-Infrastructure Model for Effective Real-Time Risk-Informed Decision Making</t>
  </si>
  <si>
    <t>Experimental and numerical modeling of structure-soil-structure interaction on liquefiable soils and effects of mitigation in urban settings</t>
  </si>
  <si>
    <t>Wind induced loads on hip roof overhangs of low rise building</t>
  </si>
  <si>
    <t>Emulator for Nourished Beach Scarping due to Storms</t>
  </si>
  <si>
    <t>Establishing a Social Research Infrastructure for Hazards and Disaster Studies – Manitoba Canada</t>
  </si>
  <si>
    <t>Parcel-Specific Open Data Descriptions: Commercial Buildings Energy Consumption Survey and Florida Building Code</t>
  </si>
  <si>
    <t>Multiscale investigation of load transfer directionality of bioinspired surfaces under monotonic and cyclic loading</t>
  </si>
  <si>
    <t>Camp Wildfires Reconnaissance-Spring 2019</t>
  </si>
  <si>
    <t>StEER - 14-15 January 2022 Tonga Volcanic Eruption and Tsunami</t>
  </si>
  <si>
    <t>62 Years Simulated Sakurajima Taisho Eruption Ashfall Deposit Data (1958-2019)</t>
  </si>
  <si>
    <t>Photography Basics for Researchers—CONVERGE Extreme Events Research Check Sheets Series</t>
  </si>
  <si>
    <t>Videography Basics for Researchers—CONVERGE Extreme Events Research Check Sheets Series</t>
  </si>
  <si>
    <t>Data Files for Ground Motion Studies Pertaining to Southern California Basins and Other Geomorphic Provinces</t>
  </si>
  <si>
    <t>RSB: A Decision and Design Framework for Multi-Hazard Resilient and Sustainable Buildings</t>
  </si>
  <si>
    <t>Characterization of the NHERI@UTexas Hornsby Bend Test Site</t>
  </si>
  <si>
    <t>Machine Learning Models for the Evaluation of the Lateral Spreading Hazard in the Avon River Area Following the 2011 Christchurch Earthquake</t>
  </si>
  <si>
    <t>Multimedia for Researchers: Techniques and Ethics—CONVERGE Extreme Events Research Check Sheets Series</t>
  </si>
  <si>
    <t>Regional county-level housing inventory predictions and the effects on hurricane risk using long-short term memory (LSTM) methods and applied to the southeastern United States (US)</t>
  </si>
  <si>
    <t>Non-parametric model for oscillator duration based on the KiK-net recordings</t>
  </si>
  <si>
    <t>Geophysical Data - Next Generation Multi-Hazard Levee Assessment</t>
  </si>
  <si>
    <t>A Longitudinal Community Resilience Focused Technical Investigation of the Lumberton, North Carolina Flood of 2016</t>
  </si>
  <si>
    <t>Collaborative Research: Simulating Crack Propagation in Steel Structures Under Ultra-Low Cycle Fatigue and Low-Triaxiality Loading from Earthquakes and Other Hazards</t>
  </si>
  <si>
    <t>Lab Tests with Wireless Sensor Network (WSN) system  for the characterization of strong wind loads on non-structural components</t>
  </si>
  <si>
    <t>Evaluating COVID-19-Driven Community-Based Virtual Settlement Service Programs</t>
  </si>
  <si>
    <t>Tsunami Run-up Response Function Based Inversion Model</t>
  </si>
  <si>
    <t>Food Access Impact Survey for Harris County and Southeast Texas after Hurricane Harvey in 2017</t>
  </si>
  <si>
    <t>REGIONAL PROBABILISTIC LIQUEFACTION HAZARD MAPPING FOR THE SACRAMENTO – SAN JOAQUIN DELTA</t>
  </si>
  <si>
    <t>Human-Animal Interactions in Disaster Settings</t>
  </si>
  <si>
    <t>NEER: Winter Storm January 2022 Reconnaissance</t>
  </si>
  <si>
    <t>Flash Flood Information Retrieval System</t>
  </si>
  <si>
    <t>GTWF Database of U.S. Geotechnical Faculty, 2022 (Geotechnical Women Faculty Project)</t>
  </si>
  <si>
    <t>SimCenter Hurricane Testbed: Atlantic County, NJ</t>
  </si>
  <si>
    <t>Site Amplification Factors Developed Using SSHAC Guidance</t>
  </si>
  <si>
    <t>Green social work educational resources in Canada</t>
  </si>
  <si>
    <t>StEER - 21-22 March 2022 Tornado Outbreak</t>
  </si>
  <si>
    <t>NSF RAPID: Hurricane Evacuations in the Age of COVID-19</t>
  </si>
  <si>
    <t>Experimental Investigation of Wave, Surge, and Tsunami Transformation Over Natural Shorelines: Reduced Scale Physical Model</t>
  </si>
  <si>
    <t>Experimental Investigation of Tsunami Inundation and Debris Movement in a Large-Scale Wave Basin</t>
  </si>
  <si>
    <t>MODEX (MOrphological Diffusivity EXperiment)</t>
  </si>
  <si>
    <t>Camera-based real-time damage identification of building structures through deep learning</t>
  </si>
  <si>
    <t>A longitudinal Survey of Homeowner Flood Mitigation Decisions: What are the Motivating Factors?</t>
  </si>
  <si>
    <t>Modeling of Wind Speed Up for Microzoning of Design Wind Speeds in Puerto Rico</t>
  </si>
  <si>
    <t>Physical Drivers for the Increasing Landfalling TC Rainfall Hazard</t>
  </si>
  <si>
    <t>Defining Appropriate Fragility Functions for Oregon Lifelines</t>
  </si>
  <si>
    <t>Seismic Fragility Functions and Recovery Models for Energy, Water, and Wastewater Systems - Tabular Summary</t>
  </si>
  <si>
    <t>Zalachoris and Rathje GMM for Earthquakes in Texas, Oklahoma, and Kansas</t>
  </si>
  <si>
    <t>Seaside Testbed Data Inventory for Infrastructure, Population, and Earthquake-Tsunami Hazard</t>
  </si>
  <si>
    <t>Eastern Canada Earthquake Ground Motion and Site Characterization Database</t>
  </si>
  <si>
    <t>State of Technology Transfer in Natural Hazard Research Infrastructure (NHERI)- Research: 2022 Annual Report</t>
  </si>
  <si>
    <t>A Database of Test Results from Steel and Reinforced Concrete Infilled Frame Experiments</t>
  </si>
  <si>
    <t>Compressibility-Based Interpretation of Cone Penetrometer Calibration Chamber Tests and Corresponding Boundary Effects</t>
  </si>
  <si>
    <t>Diverse Tsunamigenesis Triggered by the Hunga Tonga-Hunga Ha'apai Eruption</t>
  </si>
  <si>
    <t>GEER - Croatia</t>
  </si>
  <si>
    <t>SUMMEER - 27 August 2020 Hurricane Laura</t>
  </si>
  <si>
    <t>Detailed Household and Housing Unit Characteristics: Data and Replication Code</t>
  </si>
  <si>
    <t>CFS-NHERI: Seismic Resiliency of Repetitively Framed Mid-Rise Cold-Formed Steel Buildings</t>
  </si>
  <si>
    <t>GEER reconnaissance mission: Western European Floods Summer 2021</t>
  </si>
  <si>
    <t>Wave Induced Vertical Pore Pressure Gradients at Sandy Beaches</t>
  </si>
  <si>
    <t>A DesignSafe Ground Motion Database: time series, engineering metrics, and site metadata</t>
  </si>
  <si>
    <t>Tsunami Runup Response Function applicable to Finite Faults (TRRF-FF) Model</t>
  </si>
  <si>
    <t>NHERI SimCenter - Pelicun Examples</t>
  </si>
  <si>
    <t>Paleotempestology annotated bibliography</t>
  </si>
  <si>
    <t>Wind induced loads on hip roof overhangs of low rise building (Phase II)</t>
  </si>
  <si>
    <t>Surfzone Energy Cascades: Alongshore array of current meters and pressure gages in 2 m depth, and one gage in ~1 m depth, Duck, NC</t>
  </si>
  <si>
    <t>NEESR E-Defense Base Isolation 2013: 3 isolation-layer modeling</t>
  </si>
  <si>
    <t>U.S. National Vs30 Maps Informed by Remote Sensing and Machine Learning</t>
  </si>
  <si>
    <t>RAPID: Multi-Hazard Damage to Puerto Rico’s Infrastructure - Investigation of the Interaction of Hurricane and Earthquakes</t>
  </si>
  <si>
    <t>Database of Flanged Reinforced Concrete Squat Walls</t>
  </si>
  <si>
    <t>Global Refinery Infrastructure and Petroleum Trade Data 2020</t>
  </si>
  <si>
    <t>Essential but unexpected, underprotected, and undervalued COVID heroes: Individual-work-family triangulation of frontline retail workers</t>
  </si>
  <si>
    <t>Vs30 Estimates in California from the P-wave Seismogram Approach</t>
  </si>
  <si>
    <t>Comparing Social Vulnerability and Population Loss in Puerto Rico after Hurricane Maria</t>
  </si>
  <si>
    <t>RAPID: Disparities in Business and Nonprofit Impact and Recovery from Hurricane Harvey, COVID-19, and Hurricane Laura</t>
  </si>
  <si>
    <t>StEER 22 June 2022, Afghanistan, Mw 5.9 Earthquake</t>
  </si>
  <si>
    <t>SUMMEER Workshop – Understanding Data Needs for Sustainable Post-Disaster Material Management</t>
  </si>
  <si>
    <t>Data, model setup and simulation output from "Estuarine response to storm surge and sea level rise associated with channel deepening: A flood vulnerability assessment of southwest Louisiana, USA"</t>
  </si>
  <si>
    <t>Seismic protection of artefacts with adhesives and base-isolation</t>
  </si>
  <si>
    <t>StEER - 2 July 2022, Iran, Mw 6.0 Earthquake Sequence</t>
  </si>
  <si>
    <t>Galveston Island (TX) Electric Power Network Data</t>
  </si>
  <si>
    <t>GMProcess Kernel</t>
  </si>
  <si>
    <t>Scenario-based Hurricane Risk Analysis (SHRA) Framework</t>
  </si>
  <si>
    <t>Ida-BD: pre- and post-disaster high-resolution satellite imagery for building damage assessment from Hurricane Ida</t>
  </si>
  <si>
    <t>EAGER: SSDIM: Generating Synthetic Data on Interdependent Food, Energy, and Transportation Networks via Stochastic, Bi-level Optimization</t>
  </si>
  <si>
    <t>Recent advances in computational methodologies for real-time hybrid simulation of engineering structures</t>
  </si>
  <si>
    <t>Identifying best low-d.o.f. surrogate models for complex structures by combining FEM and ML</t>
  </si>
  <si>
    <t>StEER - 27 July 2022, Philippines, Mw 7.0 Earthquake</t>
  </si>
  <si>
    <t>National Liquefaction Loss Database</t>
  </si>
  <si>
    <t>Evaluation of Transfer Learning Models for Predicting the Lateral Strength of Reinforced Concrete Columns</t>
  </si>
  <si>
    <t>Research Experiences for Undergraduates (REU), NHERI 2022: Deep Learning-based Friction Modeling of Dry Interfaces for Structural Dampers</t>
  </si>
  <si>
    <t>Research Experiences for Undergraduates (REU), NHERI 2022: Comparative Study of Surrogate Model Methods for Predicting Seismic Structural Response</t>
  </si>
  <si>
    <t>Identifying the Public Health Implications of Disaster Research—CONVERGE Extreme Events Research Check Sheets Series</t>
  </si>
  <si>
    <t>Disaster Education and Postsecondary Educational Institutes: A Systematic Literature Review</t>
  </si>
  <si>
    <t>Research Experience for Undergraduates (REU), NHERI 2022: Prediction of Peak Pressure Coefficients Using Higher Order Statistics with Machine Learning</t>
  </si>
  <si>
    <t>Research Experiences for Undergraduates (REU), NHERI 2022: Real-time Hybrid Simulations of a Self-centering CLT Wall System with Pressurized Sand Dampers</t>
  </si>
  <si>
    <t>ShakeAlert Baseline Survey: Earthquake and earthquake early warning perceptions and preparedness on the U.S. West Coast</t>
  </si>
  <si>
    <t>Hurricane Risk Perceptions of U.S. Gulf Coast Residents in 2017</t>
  </si>
  <si>
    <t>Research Experience for Undergraduates (REU), NHERI 2022: Implementing Physics Constraints into Graph Network-based Simulator for Natural Hazard Predictions</t>
  </si>
  <si>
    <t>Research Experiences for Undergraduates (REU), NHERI 2022: 3D Model of a Concentrically Braced Frame for Real-Time Hybrid Simulation</t>
  </si>
  <si>
    <t>Stochastic Nonlinear Dynamic Analyses for Earthquake Ground Deformations</t>
  </si>
  <si>
    <t>ARkStorm 2.0: Atmospheric Simulations Depicting Extreme Storm Scenarios Capable of Producing a California Megaflood</t>
  </si>
  <si>
    <t>Research Experience for Undergraduates (REU), NHERI 2022: Using ParaView for Non-Invasive Subsurface Imaging of Anomalies in Newberry, Florida</t>
  </si>
  <si>
    <t>Research Experiences for Undergraduates (REU), NHERI 2022: Wave Height and Reflection Analysis using the Orbital Velocity Method for Irregular Waves</t>
  </si>
  <si>
    <t>Research Experiences for Undergraduates (REU), NHERI 2022: Higher-order Turbulence and its Effects on Structural Loads and Response: A Study on Experimental Equivalence</t>
  </si>
  <si>
    <t>Finite Element Modeling of Cross-Laminated Timber (CLT) Panels for In-plane Bending Applications</t>
  </si>
  <si>
    <t>Research Experiences for Undergraduates (REU), NHERI 2022: Construction of NHERI TallWood Test Structure: From Tree to Tower</t>
  </si>
  <si>
    <t>A Highway Vehicle Routing Dataset During the 2019 Kincade Fire Evacuation</t>
  </si>
  <si>
    <t>Research Experiences for Undergraduates (REU), NHERI 2022: Dynamic Modeling of a 10-Story Mass Timber Building Under Earthquake Excitation</t>
  </si>
  <si>
    <t>Research Experiences for Undergraduates (REU), NHERI 2022: Finite Element Modeling of Cross-Laminated Timber (CLT) Panels for In-plane Bending Applications</t>
  </si>
  <si>
    <t>Research Experiences for Undergraduates (REU), NHERI 2022: Post-Tornado Historic Masonry Building Reconstruction</t>
  </si>
  <si>
    <t>New wind forcing option (CLE15 wind model) for hurricane surge simulation with ADCIRC</t>
  </si>
  <si>
    <t>Research Experiences for Undergraduates (REU), NHERI 2022: Investigation of Wave-Structure Interaction During Post-Earthquake Event Using Real-Time Hybrid Simulation</t>
  </si>
  <si>
    <t>Research Experiences for Undergraduates (REU), NHERI 2022: Investigation of Peak Wind Loads on Roof-Mounted PV Systems</t>
  </si>
  <si>
    <t>Research Experiences for Undergraduates (REU), NHERI 2022: Damage Observations and Experimental Investigation of Wind Loads on Elevated Coastal Houses</t>
  </si>
  <si>
    <t>Research Experiences for Undergraduates (REU), NHERI 2022: Comparison of Material Model Calibration Methods Using Response Predictions from Component Model</t>
  </si>
  <si>
    <t>RAPID/Collaborative Research: Japan-U.S. Collaboration on the Seismic Resilience of Wood-frame Building Systems</t>
  </si>
  <si>
    <t>Establishing a Social Research Infrastructure for Hazards and Disaster Studies - Quebec Canada</t>
  </si>
  <si>
    <t>Data Files for California Subregional Path Effect Study</t>
  </si>
  <si>
    <t>Research Experiences for Undergraduates (REU), NHERI 2022: Analysis of wave energy dissipation underneath a floating vegetated canopy with suspended kelp via optical motion capture</t>
  </si>
  <si>
    <t>Research Experiences for Undergraduates (REU), NHERI 2022: Wind Speed Standardization for Project Sentinel</t>
  </si>
  <si>
    <t>RAPID: Can Big Ideas About Resilience Survive the Reality of a Disaster? Built Environment Policy and Recovery After the Marshall Fire</t>
  </si>
  <si>
    <t>System Identification using Surveillance Camera Videos</t>
  </si>
  <si>
    <t>DoriaNET: A visual dataset from Hurricane Dorian for post-disaster building damage assessment</t>
  </si>
  <si>
    <t>Research Experiences for Undergraduates (REU), NHERI 2022: Noninvasive Site Characterization Using H/V Measurements</t>
  </si>
  <si>
    <t>Dynamic Site Characterization of Soft Ground in Seattle: Workflow, Analysis and Results</t>
  </si>
  <si>
    <t>Research Experiences for Undergraduates (REU), NHERI 2022: Deriving Soil Constitutive Model using Artificial Intelligence (AI) on Undrained Soil Conditions.</t>
  </si>
  <si>
    <t>Collaborative Research: Seismic Isolation of Embedded Foundations Using Periodic Meta-material Barriers to Create Resilient Structures</t>
  </si>
  <si>
    <t>Research Experiences for Undergraduates (REU), NHERI 2022: Image Analysis of Settlement-Induced Cracking in Centrifuge Models</t>
  </si>
  <si>
    <t>Hurricane and Public Mental Health: A Rapid Review through a Social Work Lens</t>
  </si>
  <si>
    <t>Machine learning based models for estimating seismically induced slope displacement for subduction zone earthquakes</t>
  </si>
  <si>
    <t>Morphodynamic modeling of hurricane impact on Louisiana low-lying coast using Delft3D and XBeach</t>
  </si>
  <si>
    <t>Research Experiences for Undergraduates (REU), NHERI 2022: Visualization of a Separated Flow on a Canopy Attached to a Mid-rise Building</t>
  </si>
  <si>
    <t>Establishing a Social Research Infrastructure for Hazards and Disaster Studies – Alberta, Canada</t>
  </si>
  <si>
    <t>Research Experiences for Undergraduates (REU), NHERI 2022: Soil Compaction for Centrifuge Model Construction</t>
  </si>
  <si>
    <t>StEER - Hurricane Dorian: Field Assessment Structural Team (FAST) Dataset</t>
  </si>
  <si>
    <t>Documenting the Undocumented: How Mexican Immigrant Women Navigate Long-Term Post-Disaster Housing Recovery and Cumulative Disaster Impacts</t>
  </si>
  <si>
    <t>Research Experiences for Undergraduates (REU), NHERI 2022: Evaluation of Brooklyn Storm Shelter Capabilities to Meet the Needs of Vulnerable Populations</t>
  </si>
  <si>
    <t>Entropy-based IM selection for site-specific seismic risk assessment</t>
  </si>
  <si>
    <t>Research Experiences for Undergraduates (REU), NHERI 2022: Characterization Test of Pressurized Sand Damper Using the Bouc-Wen Model</t>
  </si>
  <si>
    <t>Research Experiences for Undergraduates (REU), NHERI 2022: Exploration of the Utility and Accuracy of Apple iPad LiDAR Technology</t>
  </si>
  <si>
    <t>Relational Database for Building Strong Motion Recordings used for Seismic Impact Assessments</t>
  </si>
  <si>
    <t>Social Vulnerability Analysis in Virtual Community Resilience Testbeds</t>
  </si>
  <si>
    <t>Social Science Extreme Events Research (SSEER) Network Data, Survey Instrument, and Annual Census</t>
  </si>
  <si>
    <t>ShakeAlert Earthquake Early Warning and Schools in the United States</t>
  </si>
  <si>
    <t>AQUILA, MICHOACÁN, MEXICO SEPTEMBER 19, 2022, Mw 7.6 EARTHQUAKE</t>
  </si>
  <si>
    <t>EERI: LUGU, TAIWAN SEPTEMBER 18, 2022, Mw 6.9 EARTHQUAKE</t>
  </si>
  <si>
    <t>Coastal Hazards Planning in Time: Evolution of Cascadia Subduction Zone Sciences</t>
  </si>
  <si>
    <t>Community Disaster Preparedness to Earthquakes</t>
  </si>
  <si>
    <t>experimental</t>
  </si>
  <si>
    <t>other</t>
  </si>
  <si>
    <t>hybrid_simulation</t>
  </si>
  <si>
    <t>field_reconnaissance</t>
  </si>
  <si>
    <t>simulation</t>
  </si>
  <si>
    <t>field_recon</t>
  </si>
  <si>
    <t>Wall of Wind International Hurricane Research Center, Florida International University</t>
  </si>
  <si>
    <t>Powell Family Structures and Materials Laboratory, University of Florida</t>
  </si>
  <si>
    <t>O.H. Hinsdale Wave Research Laboratory, Oregon State University</t>
  </si>
  <si>
    <t>University of California, Los Angeles Structural/Earthquake Engineering Laboratory, University of California, Los Angeles, Structural/Earthquake Engineering Laboratory</t>
  </si>
  <si>
    <t>Soil Interactions Laboratory (University of California, Davis)</t>
  </si>
  <si>
    <t>UC Berkeley, University of California, Los Angeles Structural Engineering Laboratory, University of California, Los Angeles, Structural/Earthquake Engineering Laboratory</t>
  </si>
  <si>
    <t>Other: Necmettin Erbakan University</t>
  </si>
  <si>
    <t>Advanced Technology for Large Structural Systems (ATLSS) Engineering Research Center, Lehigh University</t>
  </si>
  <si>
    <t>Large High Performance Outdoor Shake Table, University of California San Diego</t>
  </si>
  <si>
    <t>Geothecnical Research Laboratory at University of California Los Angeles</t>
  </si>
  <si>
    <t>Field mobile shakers, UT Austin</t>
  </si>
  <si>
    <t>University of Auckland Structures Test Laboratory</t>
  </si>
  <si>
    <t>The George Washington University Geotechnical Engineering laboratory</t>
  </si>
  <si>
    <t>University of Auckland Structural Testing Laboratory</t>
  </si>
  <si>
    <t>Eucentre laboratory (Pavia, Italy)</t>
  </si>
  <si>
    <t>University of Colorado Boulder (CU Boulder)</t>
  </si>
  <si>
    <t>Other: Field measurements</t>
  </si>
  <si>
    <t>West Campus Structural Testing Laboratory, The University of Kansas</t>
  </si>
  <si>
    <t>Other: Intelligent Infrastructure Systems Laboratory at the Bowen Laboratory for Large-Scale Civil Engineering Research</t>
  </si>
  <si>
    <t>Disaster Prevention Research Institute, Kyoto University</t>
  </si>
  <si>
    <t>Center for Geotechnical Modeling, UC Davis</t>
  </si>
  <si>
    <t>NEES Mobile Seismic Laboratory at UCLA</t>
  </si>
  <si>
    <t>Other: Field mobile shaker - Universidad Autónoma del Estado de México</t>
  </si>
  <si>
    <t>University of Texas at Austin</t>
  </si>
  <si>
    <t>Other: Follets Island and Matagorda Peninsula (field sites)</t>
  </si>
  <si>
    <t>Other: University of New Brunswick</t>
  </si>
  <si>
    <t>E-Defense Shaking Table, NIED, Hyogo Earthquake Engineering Research Center, Japan</t>
  </si>
  <si>
    <t>Texas Tech University, National Wind Institute, Wind Engineering Research Field Laboratory WERFL)</t>
  </si>
  <si>
    <t>Center for Geotechnical Modeling, UC Davis, University of Cambridge, Schofield Centre, Ehime University, Ifsttar, KAIST Soil Dynamics Laboratory, Disaster Prevention Research Institute (DPRI) Kyoto University, National Central University Experimental Center of Civil Engineering, RPI, Zhejiang University, High gravity geotechnical centrifuge facility</t>
  </si>
  <si>
    <t>Other: University of Nebraska-Lincoln Field Monitoring</t>
  </si>
  <si>
    <t>Other: Large Scale Structures Laboratory, The University Of Alabama</t>
  </si>
  <si>
    <t>Other: University of Auckland Structures Testing Laboratory</t>
  </si>
  <si>
    <t>Other: Buildings in Mexico City</t>
  </si>
  <si>
    <t>Other: Northwestern University Geotechnical Laboratory</t>
  </si>
  <si>
    <t>Other: University of Kansas Structural Testing Facility</t>
  </si>
  <si>
    <t>Other: Centrifuge facility at the University of Colorado Boulder</t>
  </si>
  <si>
    <t>Other: FDOT Rentention Site At Newberry, FL, Other: FDOT rentention site at Newberry, FL</t>
  </si>
  <si>
    <t>Other: University of Washington</t>
  </si>
  <si>
    <t>Other: Applied Dynamics Laboratory</t>
  </si>
  <si>
    <t>Other: University of Auckland Structural Test Hall</t>
  </si>
  <si>
    <t>Other: George Washington University Geotechnical Engineering Laboratory, Other: Geotechnical Engineering Laboratory at the George Washington University</t>
  </si>
  <si>
    <t>Other: Ferguson Structural Engineering Laboratory - University of Texas at Austin</t>
  </si>
  <si>
    <t>Other: Multiple locations</t>
  </si>
  <si>
    <t>Other: Tainan Laboratory Of National Center For Research On Earthquake Engineering, Taiwan</t>
  </si>
  <si>
    <t>Other: Donald G. Fears Structural Engineering Lab</t>
  </si>
  <si>
    <t>Other: Multi-function Shake Table Array, Tongji University</t>
  </si>
  <si>
    <t>Other: FIT WSNS deployed on a residential house roof(GPS LOC: 28°10'33.5"N 80°35'41.8"W) and FIT Lidar deployed on the beach edge approximately 3m above sea level((GPS LOC: 28.177°N, -80.590 °W)</t>
  </si>
  <si>
    <t>Other: : Anechoic Wind Tunnel in the Mechanical and Aerospace Egineering Department, University of Florida and Powell Family Structures and Materials Laboratory, University of Florida</t>
  </si>
  <si>
    <t>Other: Virginia Tech, Other: Thomas M. Murray Structures Laboratory</t>
  </si>
  <si>
    <t>Other: Thomas M. Murray Structures Laboratory, Virginia Tech, Other: Materials Laboratory at John W. Hancock Jr. Hall, Virginia Tech</t>
  </si>
  <si>
    <t>Other: Soil Dynamics Laboratory, University of Concepcion, Chile</t>
  </si>
  <si>
    <t>Other: Soil Interactions Laboratory, UC Davis</t>
  </si>
  <si>
    <t>Other: West Campus Structural Testing Laboratory</t>
  </si>
  <si>
    <t>Other: Different universities and laboratories</t>
  </si>
  <si>
    <t>Other: NARLabs (National Applied Research Laboratories) Tainan</t>
  </si>
  <si>
    <t>Other: Field inspection, Other: Field test, Other: Center For Composite Materials - University Of Delaware, Other: Center For Composite Materials-University Of Delaware</t>
  </si>
  <si>
    <t>Other: A wave flume at the Changsha University of Science and Technology</t>
  </si>
  <si>
    <t>Center for Geotechnical Modeling, UC Davis, Other: IFSTTAR, Other: Disaster Prevention Research Institute (DPRI) Kyoto University, Other: Geotechnical Centrifuge Research Center at Rensselaer, Other: Ehime University, Other: KAIST Soil Dynamics Laboratory, Other: University of Cambridge, Schofield Centre, Other: National Central University Experimental Center of Civil Engineering, Other: Zhejiang University, High gravity geotechnical centrifuge facility, Other: Tokyo Institute of Technology</t>
  </si>
  <si>
    <t>Other: Structural and Earthquake Engineering Simulation Laboratory at University at Buffalo</t>
  </si>
  <si>
    <t>Other: Blume Earthquake Engineering Center, Stanford University</t>
  </si>
  <si>
    <t>Other: Hydralab+ Total Environmental Simulator, University of Hull, United Kingdom</t>
  </si>
  <si>
    <t>Large High Performance Outdoor Shake Table, University of California San Diego, Other: Johns Hopkins University, Other: UCSD Structural Engineering Powell Laboratory</t>
  </si>
  <si>
    <t>Other: Structural Model Lab, University of Canterbury, Other: University of Canterbury, Geotechnical Lab</t>
  </si>
  <si>
    <t>Other, Other: Hyogo Earthquake Engineering Research Center</t>
  </si>
  <si>
    <t>Large High Performance Outdoor Shake Table, University of California San Diego, Other: School of Civil Engineering &amp; Environmental Science, University of Oklahoma</t>
  </si>
  <si>
    <t>X</t>
  </si>
  <si>
    <t>Structural</t>
  </si>
  <si>
    <t>Storm Surge</t>
  </si>
  <si>
    <t>Other: tsunami</t>
  </si>
  <si>
    <t>Other: Sea Level Rise</t>
  </si>
  <si>
    <t>Geotechnical</t>
  </si>
  <si>
    <t>Other: tropical cyclones</t>
  </si>
  <si>
    <t>Other: Flowrate and Inundation extent</t>
  </si>
  <si>
    <t>Other: OpenFOAM</t>
  </si>
  <si>
    <t>Other: Rip Currents</t>
  </si>
  <si>
    <t>Soil Structure System</t>
  </si>
  <si>
    <t>Other: Wave Hindcast</t>
  </si>
  <si>
    <t>Other: Ground Motion Intensity Measures</t>
  </si>
  <si>
    <t>Structural, Other: Seismic design optimization</t>
  </si>
  <si>
    <t>Other: Earthquake</t>
  </si>
  <si>
    <t>Other: Allocation of Function onto Form</t>
  </si>
  <si>
    <t>Soil Structure System, Geotechnical</t>
  </si>
  <si>
    <t>Other: wave-structure interaction</t>
  </si>
  <si>
    <t>Other: Power System</t>
  </si>
  <si>
    <t>Other: Erosion</t>
  </si>
  <si>
    <t>Other: Building Inventory</t>
  </si>
  <si>
    <t>Structural, Other: Deep neural network training, Other: Computer vision</t>
  </si>
  <si>
    <t>Other: tropical cyclone rainfall</t>
  </si>
  <si>
    <t>Other: Tsunami</t>
  </si>
  <si>
    <t>Wind</t>
  </si>
  <si>
    <t>Other: Hurricane</t>
  </si>
  <si>
    <t>NSF-CAREER 1151003</t>
  </si>
  <si>
    <t>CMMI-1841667</t>
  </si>
  <si>
    <t>1455466</t>
  </si>
  <si>
    <t>NSF-CMMI 1344705 (PI: Manzari)</t>
  </si>
  <si>
    <t>NSF, Natural Hazards Engineering Research Infrastructure, Network Coordination Office 1612144</t>
  </si>
  <si>
    <t>EERI</t>
  </si>
  <si>
    <t>NSF, Natural Hazard Engineering Research Infrastructure, Network Coordination Office 1612144</t>
  </si>
  <si>
    <t>1545632</t>
  </si>
  <si>
    <t>GEER: NSF CMMI-1266418</t>
  </si>
  <si>
    <t>CMMI-1208192</t>
  </si>
  <si>
    <t>the US Department of Homeland Security under Award Number: 2008-ST-061-ND 0001</t>
  </si>
  <si>
    <t>Nuclear Regulatory Commission via subaward through Southwest Research Institute. Subcontract Number J99090AD</t>
  </si>
  <si>
    <t>NSF #1612144</t>
  </si>
  <si>
    <t>CMMI-1300518</t>
  </si>
  <si>
    <t>U.S. National Science Foundation (NSF) grant CMMI-1724915 | New Zealand Earthquake Commission (EQC) under the Capability Building Fund at the University of Auckland, through the Natural Hazards Research Platform (NHRP) grant “Kaikoura Earthquake response – geotechnical characterization of CentrePort reclamations” through MBIE, and QuakeCoRE through Technology Platform 2.</t>
  </si>
  <si>
    <t>Rice University HERE</t>
  </si>
  <si>
    <t>NSF, Natural Hazards Engineering Research Infastructure, Network Coordination Office 1612144</t>
  </si>
  <si>
    <t>NSF-CMMI 1635524 (PI: Manzari), NSF-CMMI 1635040 (PI: Zeghal), and NSF-CMMI 1635307 (PI: Kutter)</t>
  </si>
  <si>
    <t>NSF 1520904</t>
  </si>
  <si>
    <t>CMMI-1520808</t>
  </si>
  <si>
    <t>CMMI-1637169</t>
  </si>
  <si>
    <t>NSF CMMI 1709357</t>
  </si>
  <si>
    <t>CMMI-1536198</t>
  </si>
  <si>
    <t>CMMI-1300744</t>
  </si>
  <si>
    <t>CMMI-1520817</t>
  </si>
  <si>
    <t>1624153</t>
  </si>
  <si>
    <t>1332703</t>
  </si>
  <si>
    <t>70NANB15H044</t>
  </si>
  <si>
    <t>NSF CMMI-1635115 &amp; CMMI-1519679</t>
  </si>
  <si>
    <t>Colciencias 568-2012</t>
  </si>
  <si>
    <t>NSF 1623553, 1623752, 1623542</t>
  </si>
  <si>
    <t>NSF CMMI-1266418 (GEER)</t>
  </si>
  <si>
    <t>NSF CMMI 1761461</t>
  </si>
  <si>
    <t>NSF GRANT # 0625124 - NSF PROGRAM NAME: Structural Systems and Hazard Mitigation of Structures - Civil and Mechanical Systems</t>
  </si>
  <si>
    <t>US Geological Survey: 04HQGR0026, 07HQGR0021, 07HQGR0024, G12AP20074 and G14AP00118</t>
  </si>
  <si>
    <t>Funded by MBIE (New Zealand) through the Quake Centre</t>
  </si>
  <si>
    <t>1055744</t>
  </si>
  <si>
    <t>Nederlandse Aardolie Maatschappij BV (NAM)</t>
  </si>
  <si>
    <t>CMMI-1135026</t>
  </si>
  <si>
    <t>National Science Foundation (NSF) and Canadian Bureau for International Education (CBIE)</t>
  </si>
  <si>
    <t>1810870, 1810907, 1810899</t>
  </si>
  <si>
    <t>CPF Research Grant Agreement #06-14</t>
  </si>
  <si>
    <t>NSF</t>
  </si>
  <si>
    <t>DGE-1333468</t>
  </si>
  <si>
    <t>JSPS KAKENHI Grant Number JP17H00846</t>
  </si>
  <si>
    <t>Caltrans 65A0561</t>
  </si>
  <si>
    <t>NSF RAPID Civil Mechanical and Manufacturing Innovation 1759996</t>
  </si>
  <si>
    <t>1760718</t>
  </si>
  <si>
    <t>NSF #1235496</t>
  </si>
  <si>
    <t>NSF project CMMI-1434880</t>
  </si>
  <si>
    <t>NSF, Natural Hazards Engineering Research Infrastructure,Network Coordination Office 1612144</t>
  </si>
  <si>
    <t>CMMI-1055301, CMMI-1234690</t>
  </si>
  <si>
    <t>GMU223199</t>
  </si>
  <si>
    <t>CMMI-1261775 and CMMI-1303595</t>
  </si>
  <si>
    <t>NSF 1344592</t>
  </si>
  <si>
    <t>National Science Foundation (grant CMMI-1300518) and California Department of Water Resources (contract 4600009751)</t>
  </si>
  <si>
    <t>CMMI - 1520808</t>
  </si>
  <si>
    <t>1356855</t>
  </si>
  <si>
    <t>This work was supported by the Southern California Earthquake Center.  SCEC is funded by USGS Cooperative Agreement G17AC00047 and by NSF Cooperative Agreement EAR-1600087. Additional SCEC funding provided by the Pacific Gas and Electric Co.</t>
  </si>
  <si>
    <t>NSF 1455466</t>
  </si>
  <si>
    <t>OCE-1356855; OCE-1332703; OCE-1537231; N00014-16-1-2853</t>
  </si>
  <si>
    <t>CMMI-1266418</t>
  </si>
  <si>
    <t>NSF Grants BCS-88-21542 and CMS-9411147; NIST/TTU Cooperative Agreement, Windstorm Mitigation Agreement</t>
  </si>
  <si>
    <t>NSF, Engineering Research Infrastructure, Network Coordination Office 1612144</t>
  </si>
  <si>
    <t>California Strong Motion Instrumentation Program (CSMIP), 1014-961</t>
  </si>
  <si>
    <t>US Awards: NSF-CMMI 1635524  (PI: Manzari), NSF-CMMI 1635040 (PI: Zeghal),  and NSF-CMMI 1635307 (PI: Kutter)</t>
  </si>
  <si>
    <t>CMMI-1300518; CMMI-1520581</t>
  </si>
  <si>
    <t>Florida Department of Community Affairs, National Oceanic and Atmospheric Administration, Federal Emergency Management Agency, Florida and South Carolina Sea Grant</t>
  </si>
  <si>
    <t>NSF CMMI-0530478</t>
  </si>
  <si>
    <t>USGS Earthquake Science Center award; 
National Science Foundation Hazards SEES Project EAR-1331412 award</t>
  </si>
  <si>
    <t>CMMI-1301016</t>
  </si>
  <si>
    <t>1636039</t>
  </si>
  <si>
    <t>51778465, 51478346, 51178338</t>
  </si>
  <si>
    <t>1462855</t>
  </si>
  <si>
    <t>CMMI 1841667</t>
  </si>
  <si>
    <t>NIST-70NANB20H008, NIST-70NANB15H044</t>
  </si>
  <si>
    <t>ACI-1638186</t>
  </si>
  <si>
    <t>N/A, 1841338</t>
  </si>
  <si>
    <t>2015-ST-061-ND0001-01</t>
  </si>
  <si>
    <t>1536365</t>
  </si>
  <si>
    <t>CMMI-1751216</t>
  </si>
  <si>
    <t>362696</t>
  </si>
  <si>
    <t>CMMI-1612843</t>
  </si>
  <si>
    <t>1612144</t>
  </si>
  <si>
    <t>1841338, N/A</t>
  </si>
  <si>
    <t>CMMI-1637557/1850696</t>
  </si>
  <si>
    <t>NSF #1841338</t>
  </si>
  <si>
    <t>1902460</t>
  </si>
  <si>
    <t>C T1780</t>
  </si>
  <si>
    <t>2028412</t>
  </si>
  <si>
    <t>NSF CMMI 13-44937/13-44622</t>
  </si>
  <si>
    <t>CMMI-1608762</t>
  </si>
  <si>
    <t>NSF-CMMI-1612144I</t>
  </si>
  <si>
    <t>1744812</t>
  </si>
  <si>
    <t>NSF, Natural Hazards Engineering Research Infrastructure, Network Coordination Office,1612144</t>
  </si>
  <si>
    <t>NSF, Natural Hazards Research Infrastructure, Network Coordination Office 1612144</t>
  </si>
  <si>
    <t>1903486</t>
  </si>
  <si>
    <t>1745451</t>
  </si>
  <si>
    <t>NSF CMMI-1826118</t>
  </si>
  <si>
    <t>1138612</t>
  </si>
  <si>
    <t>NSF CMMI #1612144</t>
  </si>
  <si>
    <t>1661015</t>
  </si>
  <si>
    <t>2002617, G20AC00042</t>
  </si>
  <si>
    <t>1732223, 1732213</t>
  </si>
  <si>
    <t>CMMI-1462855</t>
  </si>
  <si>
    <t>2034656</t>
  </si>
  <si>
    <t>1635593</t>
  </si>
  <si>
    <t>DGE-1313583</t>
  </si>
  <si>
    <t>NSF-0901605, NSF-0928926</t>
  </si>
  <si>
    <t>LAUP-URSC689</t>
  </si>
  <si>
    <t>CMMI 1635524, CMMI 1635307, CMMI 1635040</t>
  </si>
  <si>
    <t>NSF 0700682, NSF 0927819, NSF 1031099</t>
  </si>
  <si>
    <t>NIST-70NANB15H044, NIST-70NANB20H008</t>
  </si>
  <si>
    <t>1554714</t>
  </si>
  <si>
    <t>CMMI-1611820, CMMI-1841667</t>
  </si>
  <si>
    <t>PROP-52007-ENDRP-GNS</t>
  </si>
  <si>
    <t>1635137</t>
  </si>
  <si>
    <t>1635398</t>
  </si>
  <si>
    <t>2029692</t>
  </si>
  <si>
    <t>2043522</t>
  </si>
  <si>
    <t>NSF 1901894</t>
  </si>
  <si>
    <t>MOST 108-2625-M-492-003 –, MOST 107-2625-M-224-001 –, Flagship 3, QuakeCoRE</t>
  </si>
  <si>
    <t>4600012415</t>
  </si>
  <si>
    <t>DRMS 2029258</t>
  </si>
  <si>
    <t>DRMS 1953270</t>
  </si>
  <si>
    <t>2020-2021</t>
  </si>
  <si>
    <t>NSF-CMMI-1663376</t>
  </si>
  <si>
    <t>QC043</t>
  </si>
  <si>
    <t>CMMI-1636217</t>
  </si>
  <si>
    <t>NIST 70NANB19H088</t>
  </si>
  <si>
    <t>NA18OAR4590306</t>
  </si>
  <si>
    <t>65A0688</t>
  </si>
  <si>
    <t>16121441</t>
  </si>
  <si>
    <t>SPR 4222</t>
  </si>
  <si>
    <t>CT 1780</t>
  </si>
  <si>
    <t>CMMI #1537007</t>
  </si>
  <si>
    <t>18-DISASTER18-0034, CMMI-1826118</t>
  </si>
  <si>
    <t>2014330</t>
  </si>
  <si>
    <t>NIST-70NANB15H044</t>
  </si>
  <si>
    <t>1562821,1562669,1562490</t>
  </si>
  <si>
    <t>65A0413</t>
  </si>
  <si>
    <t>1008-2020-0246</t>
  </si>
  <si>
    <t>NSF CMMI-1463220</t>
  </si>
  <si>
    <t>1661015, 1661052</t>
  </si>
  <si>
    <t>ID16i20157</t>
  </si>
  <si>
    <t>CMMI-2022469</t>
  </si>
  <si>
    <t>CRC-2020-00128</t>
  </si>
  <si>
    <t>CMMI-1826118</t>
  </si>
  <si>
    <t>1854993, 1652448</t>
  </si>
  <si>
    <t>NA18OAR4170088, 70NANB15H044</t>
  </si>
  <si>
    <t>1612144, 1520765, 1929151</t>
  </si>
  <si>
    <t>NA16OAR4310163</t>
  </si>
  <si>
    <t>1612144, 1520765, 2037771, 1463497</t>
  </si>
  <si>
    <t>QR331</t>
  </si>
  <si>
    <t>NSF Award #1612144, NSF Award #1611820</t>
  </si>
  <si>
    <t>#70NANB17H245</t>
  </si>
  <si>
    <t>1520817</t>
  </si>
  <si>
    <t>1661315</t>
  </si>
  <si>
    <t>161244</t>
  </si>
  <si>
    <t>#1612144, #2037914</t>
  </si>
  <si>
    <t>1612144, 1520853</t>
  </si>
  <si>
    <t>CMMI-1825080</t>
  </si>
  <si>
    <t>NSF, Natural Hazards Engineering Research Infrastructure, Network Coordination Office 1612144, CMMI – 1612144I</t>
  </si>
  <si>
    <t>NSF Award 1659754</t>
  </si>
  <si>
    <t>#1612144</t>
  </si>
  <si>
    <t>69A3551947137</t>
  </si>
  <si>
    <t>2017</t>
  </si>
  <si>
    <t>1635363</t>
  </si>
  <si>
    <t>1916972</t>
  </si>
  <si>
    <t>Grants 1520683, Grants 1652448</t>
  </si>
  <si>
    <t>CMMI 1635569</t>
  </si>
  <si>
    <t>CMMI-1663531</t>
  </si>
  <si>
    <t>CMMI-1935670, CMMI-1935774</t>
  </si>
  <si>
    <t>1761712</t>
  </si>
  <si>
    <t>NA18OAR4590309 and NA18OAR4590308</t>
  </si>
  <si>
    <t>NSF SES-1520803</t>
  </si>
  <si>
    <t>151121-0, 1841338</t>
  </si>
  <si>
    <t>Call 2</t>
  </si>
  <si>
    <t>1706938</t>
  </si>
  <si>
    <t>1520803</t>
  </si>
  <si>
    <t>2129782</t>
  </si>
  <si>
    <t>1706938, ENG180008</t>
  </si>
  <si>
    <t>2000010686, CMMI 1847373, 70NANB20H008</t>
  </si>
  <si>
    <t>17H00846</t>
  </si>
  <si>
    <t>CMMI 1634628, CMMI 1635156, CMMI 1635227, CMMI 1635363, CMMI 1634204, CMMI 1636164</t>
  </si>
  <si>
    <t>1663063</t>
  </si>
  <si>
    <t>ICER-1854993, ICER-1854929</t>
  </si>
  <si>
    <t>Gulf Research Program Early Career Research Fellowship</t>
  </si>
  <si>
    <t>1459049, 2037914</t>
  </si>
  <si>
    <t>2037900</t>
  </si>
  <si>
    <t>SPR809, 1929304, N/A, SSIF GNS Science</t>
  </si>
  <si>
    <t>CMMI 1931069</t>
  </si>
  <si>
    <t>CMMI-1841667, CMMI-2103550</t>
  </si>
  <si>
    <t>1016-985, 1018-569</t>
  </si>
  <si>
    <t>PEER 1120-NCTRBU</t>
  </si>
  <si>
    <t>1652448, 1520683</t>
  </si>
  <si>
    <t>CMMI 1563372</t>
  </si>
  <si>
    <t>B83FC1</t>
  </si>
  <si>
    <t>1917298</t>
  </si>
  <si>
    <t>G19AP00025, 104715500, 118062755, Task Order 3, 1306595, 1306683, 1306747, 1306760</t>
  </si>
  <si>
    <t>CMMI-1455450</t>
  </si>
  <si>
    <t>CMMI-1520817, CMMI-1462855</t>
  </si>
  <si>
    <t>1830511</t>
  </si>
  <si>
    <t>NSF CMMI 1635043</t>
  </si>
  <si>
    <t>1008-2020-1045</t>
  </si>
  <si>
    <t>1735139, 1630099, NA18OAR4170083</t>
  </si>
  <si>
    <t>NSF-1760726, NSF-1638273</t>
  </si>
  <si>
    <t>G21AP10019-00</t>
  </si>
  <si>
    <t>CRC-2020-00128, 2021-2024, 2021-2022</t>
  </si>
  <si>
    <t>1939275</t>
  </si>
  <si>
    <t>1931301</t>
  </si>
  <si>
    <t>CMMI - 1536542</t>
  </si>
  <si>
    <t>CMMI-1612843, CMMI-2131111</t>
  </si>
  <si>
    <t>2052268</t>
  </si>
  <si>
    <t>0086571</t>
  </si>
  <si>
    <t>1856256</t>
  </si>
  <si>
    <t>1854993</t>
  </si>
  <si>
    <t>https://cascadia.oregonstate.edu</t>
  </si>
  <si>
    <t>70NANB20H008, 70NANB15H044</t>
  </si>
  <si>
    <t>OCE-1830056, ICER-1940351, CMMI-1661052</t>
  </si>
  <si>
    <t>NSF-1638273, NIST-70NANB15H044, NIST-70NANB20H008</t>
  </si>
  <si>
    <t>1663348, 1663569</t>
  </si>
  <si>
    <t>1630099, 1735139</t>
  </si>
  <si>
    <t>2131111</t>
  </si>
  <si>
    <t>Project# B83FC1</t>
  </si>
  <si>
    <t>1948137</t>
  </si>
  <si>
    <t>2022390</t>
  </si>
  <si>
    <t>52108177</t>
  </si>
  <si>
    <t>430-2021-00352</t>
  </si>
  <si>
    <t>G19AP00104</t>
  </si>
  <si>
    <t>NSF 2053985</t>
  </si>
  <si>
    <t>CMMI 1847373</t>
  </si>
  <si>
    <t>1745375</t>
  </si>
  <si>
    <t>G19AP00023</t>
  </si>
  <si>
    <t>CMMI #1944301</t>
  </si>
  <si>
    <t>2129783</t>
  </si>
  <si>
    <t>NSF 1948572</t>
  </si>
  <si>
    <t>CMMI-1635398, 4600009751</t>
  </si>
  <si>
    <t>N/A, 1854761</t>
  </si>
  <si>
    <t>2129782, 2037725</t>
  </si>
  <si>
    <t>60NANB20D182, No Number</t>
  </si>
  <si>
    <t>1652448</t>
  </si>
  <si>
    <t>1829412, 1829433</t>
  </si>
  <si>
    <t>4600012415, G17AP00018, 1016-985</t>
  </si>
  <si>
    <t>2129782, 2037914</t>
  </si>
  <si>
    <t>2220589</t>
  </si>
  <si>
    <t>1761659, 1761597</t>
  </si>
  <si>
    <t>G21AP10264</t>
  </si>
  <si>
    <t>21.015/RCEGR260003-01-00, NSF 1856395</t>
  </si>
  <si>
    <t>#2129782</t>
  </si>
  <si>
    <t>#DGE 1650115, n/a</t>
  </si>
  <si>
    <t>1847373, 70NANB20H008</t>
  </si>
  <si>
    <t>1745611, 1841338, 1635593</t>
  </si>
  <si>
    <t>1940024</t>
  </si>
  <si>
    <t>NSF#1331412</t>
  </si>
  <si>
    <t>10.17603/DS2ZQ3Q, 10.17603/DS2CT2K</t>
  </si>
  <si>
    <t>10.17603/DS2Z69H</t>
  </si>
  <si>
    <t>10.17603/DS2GH3M</t>
  </si>
  <si>
    <t>10.17603/DS2TH7Q</t>
  </si>
  <si>
    <t>10.17603/DS28100</t>
  </si>
  <si>
    <t>10.17603/DS2RD7W</t>
  </si>
  <si>
    <t>10.17603/DS2BH7W</t>
  </si>
  <si>
    <t>10.17603/DS2KQ5R</t>
  </si>
  <si>
    <t>10.17603/DS2DT3B</t>
  </si>
  <si>
    <t>10.17603/DS2XD4C</t>
  </si>
  <si>
    <t>10.17603/DS26X20, 10.17603/DS2340D, 10.17603/DS2ZD6J, 10.17603/DS2TM4M, 10.17603/DS2PX1D, 10.17603/DS2K689, 10.17603/DS2FD5Z, 10.17603/DS29Q4K, 10.17603/DS25X17</t>
  </si>
  <si>
    <t>10.17603/DS2FX2D</t>
  </si>
  <si>
    <t>10.17603/ds2-sj7t-av93</t>
  </si>
  <si>
    <t>10.17603/DS2R96B</t>
  </si>
  <si>
    <t>10.17603/ds2-99kp-rw11</t>
  </si>
  <si>
    <t>10.17603/DS2969Z</t>
  </si>
  <si>
    <t>10.17603/ds2-qdbw-pb26</t>
  </si>
  <si>
    <t>10.17603/DS2839G, 10.17603/DS24964</t>
  </si>
  <si>
    <t>10.17603/DS24M6J</t>
  </si>
  <si>
    <t>10.17603/DS2R97R</t>
  </si>
  <si>
    <t>10.17603/DS2HM4H</t>
  </si>
  <si>
    <t>10.17603/DS2P41P, 10.17603/DS2J968, 10.17603/DS2DM69, 10.17603/DS28T2J, 10.17603/DS25403, 10.17603/DS2198X, 10.17603/DS2WM49, 10.17603/DS2RT2C, 10.17603/DS2N398, 10.17603/DS2HD62, 10.17603/DS2CM3Q, 10.17603/DS27X1X, 10.17603/DS2438P, 10.17603/DS20D79, 10.17603/DS2VM3J, 10.17603/DS2QX3K, 10.17603/DS2M39X, 10.17603/DS2GD74, 10.17603/DS2BM3C</t>
  </si>
  <si>
    <t>10.17603/ds2-wg2r-gg46, 10.17603/ds2-z4hp-nv28</t>
  </si>
  <si>
    <t>10.17603/DS2GT2M</t>
  </si>
  <si>
    <t>10.17603/DS2210X</t>
  </si>
  <si>
    <t>10.17603/DS25M42, 10.17603/DS2GX1B, 10.17603/DS2C687, 10.17603/DS27D69</t>
  </si>
  <si>
    <t>10.17603/DS2T09V, 10.17603/DS2P66H</t>
  </si>
  <si>
    <t>10.17603/DS27H4M, 10.17603/DS23T00, 10.17603/DS2009K</t>
  </si>
  <si>
    <t>10.17603/DS2D675, 10.17603/DS28D6N, 10.17603/DS24Q1M</t>
  </si>
  <si>
    <t>10.17603/DS2CP4W</t>
  </si>
  <si>
    <t>10.17603/DS2SQ2K</t>
  </si>
  <si>
    <t>10.17603/DS2K385</t>
  </si>
  <si>
    <t>10.17603/ds2-q2w5-0t48, 10.17603/ds2-ndr1-wv04, 10.17603/ds2-2y18-rh47, 10.17603/ds2-2b78-qc48</t>
  </si>
  <si>
    <t>10.17603/DS2508W</t>
  </si>
  <si>
    <t>10.17603/ds2-2xzy-1y96</t>
  </si>
  <si>
    <t>10.17603/DS2XQ1J</t>
  </si>
  <si>
    <t>10.17603/DS2ND6F, 10.17603/DS2HM33</t>
  </si>
  <si>
    <t>10.17603/DS2NM22</t>
  </si>
  <si>
    <t>10.17603/ds2-c53f-4338</t>
  </si>
  <si>
    <t>10.17603/DS27D4G</t>
  </si>
  <si>
    <t>10.17603/DS2498Z</t>
  </si>
  <si>
    <t>10.17603/DS24T1R</t>
  </si>
  <si>
    <t>10.17603/ds2-cmn0-h864</t>
  </si>
  <si>
    <t>10.17603/ds2-tq39-kp49</t>
  </si>
  <si>
    <t>10.17603/DS2HX23</t>
  </si>
  <si>
    <t>10.17603/DS2MH5T</t>
  </si>
  <si>
    <t>10.17603/ds2-jd35-bw27, 10.17603/ds2-vgqs-rv17</t>
  </si>
  <si>
    <t>10.17603/ds2-6ypr-q603, 10.17603/ds2-fm59-xa94</t>
  </si>
  <si>
    <t>10.17603/DS2HT1J</t>
  </si>
  <si>
    <t>10.17603/DS2239D</t>
  </si>
  <si>
    <t>10.17603/ds2-14zk-v983</t>
  </si>
  <si>
    <t>10.17603/DS2TX0C</t>
  </si>
  <si>
    <t>10.17603/DS2Q98T</t>
  </si>
  <si>
    <t>10.17603/DS2JT3Q</t>
  </si>
  <si>
    <t>10.17603/DS2896H</t>
  </si>
  <si>
    <t>10.17603/ds2-eb6e-tr31</t>
  </si>
  <si>
    <t>10.17603/ds2-xvp9-ag60</t>
  </si>
  <si>
    <t>10.17603/DS2HX3H, 10.17603/DS2NM4W</t>
  </si>
  <si>
    <t>10.17603/DS2ST19</t>
  </si>
  <si>
    <t>10.17603/DS2398M</t>
  </si>
  <si>
    <t>10.17603/DS2MQ38</t>
  </si>
  <si>
    <t>10.17603/DS2C405</t>
  </si>
  <si>
    <t>10.17603/DS2609N, 10.17603/DS22951</t>
  </si>
  <si>
    <t>10.17603/DS2110K, 10.17603/DS2W670</t>
  </si>
  <si>
    <t>10.17603/DS20Q4G, 10.17603/DS2W11M</t>
  </si>
  <si>
    <t>10.17603/DS2V682, 10.17603/DS2CT15</t>
  </si>
  <si>
    <t>10.17603/DS2VT2D</t>
  </si>
  <si>
    <t>10.17603/DS2QH5V</t>
  </si>
  <si>
    <t>10.17603/ds2-fpg9-1w85</t>
  </si>
  <si>
    <t>10.17603/ds2-hpbm-8755</t>
  </si>
  <si>
    <t>10.17603/ds2-fa0b-4p07</t>
  </si>
  <si>
    <t>10.17603/ds2-3jpz-sk97</t>
  </si>
  <si>
    <t>10.17603/ds2-vnk2-wz34</t>
  </si>
  <si>
    <t>10.17603/ds2-sb62-dg15</t>
  </si>
  <si>
    <t>10.17603/2z8h-7k90, 10.17603/ds2-ne6j-s897</t>
  </si>
  <si>
    <t>10.17603/ds2-4f99-pp97</t>
  </si>
  <si>
    <t>10.17603/ds2-eqg9-dx70, 10.17603/ds2-x39j-kc02</t>
  </si>
  <si>
    <t>10.17603/ds2-2aqj-z033</t>
  </si>
  <si>
    <t>10.17603/DS22T12</t>
  </si>
  <si>
    <t>10.17603/ds2-9jz1-e287</t>
  </si>
  <si>
    <t>10.17603/ds2-r8m0-qa07, 10.17603/ds2-j6g9-3y96</t>
  </si>
  <si>
    <t>10.17603/DS28D72, 10.17603/DS2738Q</t>
  </si>
  <si>
    <t>10.17603/DS2497J, 10.17603/DS2VT3T</t>
  </si>
  <si>
    <t>10.17603/DS2RH71</t>
  </si>
  <si>
    <t>10.17603/ds2-2etk-mr72, 10.17603/ds2-nh34-e513</t>
  </si>
  <si>
    <t>10.17603/ds2-be10-q668</t>
  </si>
  <si>
    <t>10.17603/DS2D40H, 10.17603/DS28D8G</t>
  </si>
  <si>
    <t>10.17603/ds2-762f-sg15</t>
  </si>
  <si>
    <t>10.17603/DS2XW9R, 10.17603/DS2Z38Z</t>
  </si>
  <si>
    <t>10.17603/ds2-285q-1294</t>
  </si>
  <si>
    <t>10.17603/ds2-k1g7-vg97</t>
  </si>
  <si>
    <t>10.17603/ds2-jdyq-jk58</t>
  </si>
  <si>
    <t>10.17603/DS2JD7T</t>
  </si>
  <si>
    <t>10.17603/DS2P67X</t>
  </si>
  <si>
    <t>10.17603/DS2DX22</t>
  </si>
  <si>
    <t>10.17603/ds2-115p-6z03, 10.17603/ds2-yxjv-5a15</t>
  </si>
  <si>
    <t>10.17603/DS2TX26</t>
  </si>
  <si>
    <t>10.17603/DS2CW97, 10.17603/DS28382</t>
  </si>
  <si>
    <t>10.17603/ds2-a8nq-g348</t>
  </si>
  <si>
    <t>10.17603/DS2998P</t>
  </si>
  <si>
    <t>10.17603/ds2-5tzv-qz91, 10.17603/ds2-7rdw-cw70</t>
  </si>
  <si>
    <t>10.17603/yk3q-4741, 10.17603/ds2-aqmn-k157</t>
  </si>
  <si>
    <t>10.17603/ds2-4616-1e25</t>
  </si>
  <si>
    <t>10.17603/ds2-vhzv-hp18</t>
  </si>
  <si>
    <t>10.17603/ds2-7nvg-hd61</t>
  </si>
  <si>
    <t>10.17603/ds2-a0e6-w164</t>
  </si>
  <si>
    <t>10.17603/ds2-7fha-0w54</t>
  </si>
  <si>
    <t>10.17603/ds2-xww8-2v02</t>
  </si>
  <si>
    <t>10.17603/ds2-5cgb-6b34</t>
  </si>
  <si>
    <t>10.17603/ds2-pj0t-d460</t>
  </si>
  <si>
    <t>10.17603/DS21D4D</t>
  </si>
  <si>
    <t>10.17603/ds2-4zhy-1k28</t>
  </si>
  <si>
    <t>10.17603/ds2-82rp-h963</t>
  </si>
  <si>
    <t>10.17603/DS2P082</t>
  </si>
  <si>
    <t>10.17603/DS22D6K</t>
  </si>
  <si>
    <t>10.17603/ds2-h36z-1t27</t>
  </si>
  <si>
    <t>10.17603/DS2M38H, 10.17603/DS2GD59, 10.17603/DS2BM2Z, 10.17603/DS26X1K, 10.17603/DS2338B, 10.17603/DS2ZD54, 10.17603/DS2TM2S, 10.17603/DS2PX00, 10.17603/DS2K39K, 10.17603/DS2FD4J</t>
  </si>
  <si>
    <t>10.17603/DS2SQ30, 10.17603/DS2NX0N</t>
  </si>
  <si>
    <t>10.17603/ds2-c9p4-7264, 10.17603/ds2-em2g-sp13</t>
  </si>
  <si>
    <t>10.17603/ds2-m0bc-n829</t>
  </si>
  <si>
    <t>10.17603/ds2-grxx-hd03</t>
  </si>
  <si>
    <t>10.17603/ds2-33tb-3657</t>
  </si>
  <si>
    <t>10.17603/ds2-mx4b-na61</t>
  </si>
  <si>
    <t>10.17603/ds2-09nn-ze82</t>
  </si>
  <si>
    <t>10.17603/ds2-xfhz-fz88</t>
  </si>
  <si>
    <t>10.17603/DS2RQ42, 10.17603/DS2MX1Q</t>
  </si>
  <si>
    <t>10.17603/DS2BQ23, 10.17603/DS27090</t>
  </si>
  <si>
    <t>10.17603/DS2BW9W, 10.17603/DS2768V</t>
  </si>
  <si>
    <t>10.17603/DS2267Q</t>
  </si>
  <si>
    <t>10.17603/DS2X10J</t>
  </si>
  <si>
    <t>10.17603/DS2J67J, 10.17603/DS2DD46, 10.17603/DS28Q3T, 10.17603/DS24X1W, 10.17603/DS2168S, 10.17603/DS2WD5F</t>
  </si>
  <si>
    <t>10.17603/DS2T375, 10.17603/DS2PD6S</t>
  </si>
  <si>
    <t>10.17603/DS22H4W, 10.17603/DS2XT3H, 10.17603/DS2T10H</t>
  </si>
  <si>
    <t>10.17603/DS2XM4N, 10.17603/DS2SX1F</t>
  </si>
  <si>
    <t>10.17603/DS2Q38J</t>
  </si>
  <si>
    <t>10.17603/DS24D68, 10.17603/DS20Q32</t>
  </si>
  <si>
    <t>10.17603/DS2938D</t>
  </si>
  <si>
    <t>10.17603/DS21M53</t>
  </si>
  <si>
    <t>10.17603/DS20T2S</t>
  </si>
  <si>
    <t>10.17603/DS2JM4V</t>
  </si>
  <si>
    <t>10.17603/DS2N680</t>
  </si>
  <si>
    <t>10.17603/DS2D39V</t>
  </si>
  <si>
    <t>10.17603/DS24M54</t>
  </si>
  <si>
    <t>10.17603/DS24T25, 10.17603/DS2109X, 10.17603/DS2W98J, 10.17603/DS2RH56</t>
  </si>
  <si>
    <t>10.17603/DS2N10S, 10.17603/DS2H68M, 10.17603/DS2CH6T, 10.17603/DS27Q4W, 10.17603/DS2410M, 10.17603/DS2068F, 10.17603/DS2VH72, 10.17603/DS2QQ4Q, 10.17603/DS2M11V, 10.17603/DS2G688</t>
  </si>
  <si>
    <t>10.17603/DS25T13, 10.17603/DS22402</t>
  </si>
  <si>
    <t>10.17603/DS2V39B</t>
  </si>
  <si>
    <t>10.17603/DS2WD6V</t>
  </si>
  <si>
    <t>10.17603/DS2F10Q</t>
  </si>
  <si>
    <t>10.17603/DS2J08P, 10.17603/DS2D95G</t>
  </si>
  <si>
    <t>10.17603/DS2WM3W</t>
  </si>
  <si>
    <t>10.17603/DS2SQ5T, 10.17603/DS2J69C</t>
  </si>
  <si>
    <t>10.17603/DS20X2X, 10.17603/DS2W41R</t>
  </si>
  <si>
    <t>10.17603/ds2-z6ze-s092</t>
  </si>
  <si>
    <t>10.17603/ds2-h0kd-5677</t>
  </si>
  <si>
    <t>10.17603/ds2-68kx-qm64</t>
  </si>
  <si>
    <t>10.17603/ds2-bzv3-nc78</t>
  </si>
  <si>
    <t>10.17603/ds2-2qg4-cn55</t>
  </si>
  <si>
    <t>10.17603/vz3n-5d17</t>
  </si>
  <si>
    <t>10.17603/ds2-rp5w-hj05</t>
  </si>
  <si>
    <t>10.17603/ds2-8yc7-1285</t>
  </si>
  <si>
    <t>10.17603/ds2-4s85-mc54</t>
  </si>
  <si>
    <t>10.17603/ds2-hsrg-1880</t>
  </si>
  <si>
    <t>10.17603/ds2-ehah-sr40</t>
  </si>
  <si>
    <t>10.17603/ds2-tshe-kd83, 10.17603/ds2-3v8q-7k69, 10.17603/ds2-z443-jb24</t>
  </si>
  <si>
    <t>10.17603/ds2-p8wj-ey61, 10.17603/ds2-qrt3-8730, 10.17603/ds2-edh5-nd38</t>
  </si>
  <si>
    <t>10.17603/ds2-vpce-c875, 10.17603/ds2-4b2n-at54, 10.17603/ds2-4132-bn84</t>
  </si>
  <si>
    <t>10.17603/ds2-835m-zp94</t>
  </si>
  <si>
    <t>10.17603/ds2-r40d-m412</t>
  </si>
  <si>
    <t>10.17603/ds2-0mvh-b005</t>
  </si>
  <si>
    <t>10.17603/ds2-32yf-s071</t>
  </si>
  <si>
    <t>10.17603/ds2-f9gw-0n74, 10.17603/ds2-nh7z-nd09, 10.17603/ds2-jby8-jr84, 10.17603/ds2-vkgg-9q70, 10.17603/ds2-ktpj-ef22, 10.17603/ds2-mkc5-b889, 10.17603/ds2-14gb-k103, 10.17603/ds2-gsbs-n383</t>
  </si>
  <si>
    <t>10.17603/ds2-twcc-z522</t>
  </si>
  <si>
    <t>10.17603/ds2-dfgw-wh91</t>
  </si>
  <si>
    <t>10.17603/ds2-1zc5-8n08</t>
  </si>
  <si>
    <t>10.17603/ds2-e8tr-6567</t>
  </si>
  <si>
    <t>10.17603/ds2-2zs2-r990, 10.17603/ds2-d0z8-0z73</t>
  </si>
  <si>
    <t>10.17603/ds2-f1nd-9s05</t>
  </si>
  <si>
    <t>10.17603/ds2-hzeh-gf40</t>
  </si>
  <si>
    <t>10.17603/ds2-g7fe-1k09</t>
  </si>
  <si>
    <t>10.17603/ds2-0rky-9w25</t>
  </si>
  <si>
    <t>10.17603/ds2-mz7g-jk26</t>
  </si>
  <si>
    <t>10.17603/ds2-bwat-jk23</t>
  </si>
  <si>
    <t>10.17603/ds2-qrev-cj24</t>
  </si>
  <si>
    <t>10.17603/ds2-vx98-wh69</t>
  </si>
  <si>
    <t>10.17603/ds2-54ks-ef08</t>
  </si>
  <si>
    <t>10.17603/ds2-shw2-mr11</t>
  </si>
  <si>
    <t>10.17603/ds2-pd70-yg65</t>
  </si>
  <si>
    <t>10.17603/ds2-saf8-4d32</t>
  </si>
  <si>
    <t>10.17603/ds2-dcq1-y294</t>
  </si>
  <si>
    <t>10.17603/ds2-2rwn-2409</t>
  </si>
  <si>
    <t>10.17603/ds2-9vch-bs18</t>
  </si>
  <si>
    <t>10.17603/ds2-52bz-0n63</t>
  </si>
  <si>
    <t>10.17603/ds2-h74x-fw82</t>
  </si>
  <si>
    <t>10.17603/ds2-37cf-qy81</t>
  </si>
  <si>
    <t>10.17603/ds2-5tft-9b17</t>
  </si>
  <si>
    <t>10.17603/ds2-5aej-e227, 10.17603/ds2-vmqv-rj36</t>
  </si>
  <si>
    <t>10.17603/ds2-v1wy-aa75</t>
  </si>
  <si>
    <t>10.17603/ds2-4kc2-zr63</t>
  </si>
  <si>
    <t>10.17603/ds2-zx6d-2504</t>
  </si>
  <si>
    <t>10.17603/ds2-7qg0-4303</t>
  </si>
  <si>
    <t>10.17603/ds2-cpmr-v194</t>
  </si>
  <si>
    <t>10.17603/ds2-jmfv-9171</t>
  </si>
  <si>
    <t>10.17603/ds2-6xp3-xj95</t>
  </si>
  <si>
    <t>10.17603/ds2-c5h0-2a97</t>
  </si>
  <si>
    <t>10.17603/ds2-vtwa-ft09</t>
  </si>
  <si>
    <t>10.17603/ds2-apke-p773</t>
  </si>
  <si>
    <t>10.17603/ds2-cy48-d115</t>
  </si>
  <si>
    <t>10.17603/ds2-ydfc-cd47</t>
  </si>
  <si>
    <t>10.17603/ds2-drh0-fd56, 10.17603/ds2-g348-kk89</t>
  </si>
  <si>
    <t>10.17603/ds2-eppg-5133</t>
  </si>
  <si>
    <t>10.17603/ds2-2fky-tm46</t>
  </si>
  <si>
    <t>10.17603/ds2-pm8d-ps83</t>
  </si>
  <si>
    <t>10.17603/ds2-e3sy-e318, 10.17603/ds2-d88a-yr63</t>
  </si>
  <si>
    <t>10.17603/ds2-k2bp-t724</t>
  </si>
  <si>
    <t>10.17603/ds2-1b37-bw25</t>
  </si>
  <si>
    <t>10.17603/ds2-w5vx-4k84, 10.17603/ds2-yq3g-2n89, 10.17603/ds2-dh69-d398, 10.17603/ds2-nq0q-hn15, 10.17603/ds2-c72a-1k28, 10.17603/ds2-axrx-2z23</t>
  </si>
  <si>
    <t>10.17603/ds2-45pf-c936</t>
  </si>
  <si>
    <t>10.17603/ds2-2na8-am90</t>
  </si>
  <si>
    <t>10.17603/ds2-4j71-7603, 10.17603/ds2-bb8s-t545</t>
  </si>
  <si>
    <t>10.17603/ds2-gp23-b207</t>
  </si>
  <si>
    <t>10.17603/ds2-hv13-ra52</t>
  </si>
  <si>
    <t>10.17603/ds2-pmds-kk73</t>
  </si>
  <si>
    <t>10.17603/ds2-db7h-t150, 10.17603/ds2-e7s5-b025, 10.17603/ds2-jpwh-nq72</t>
  </si>
  <si>
    <t>10.17603/ds2-k0rq-s232</t>
  </si>
  <si>
    <t>10.17603/ds2-3xw2-5302</t>
  </si>
  <si>
    <t>10.17603/ds2-6nvb-4s40</t>
  </si>
  <si>
    <t>10.17603/ds2-nay0-j518</t>
  </si>
  <si>
    <t>10.17603/ds2-8v8t-w273</t>
  </si>
  <si>
    <t>10.17603/ds2-dn0z-0111</t>
  </si>
  <si>
    <t>10.17603/ds2-9vz8-7r76</t>
  </si>
  <si>
    <t>10.17603/DS2TT3G</t>
  </si>
  <si>
    <t>10.17603/ds2-5dtg-m375</t>
  </si>
  <si>
    <t>10.17603/ds2-erzs-j690</t>
  </si>
  <si>
    <t>10.17603/ds2-macr-8b71</t>
  </si>
  <si>
    <t>10.17603/ds2-zz9e-kc61</t>
  </si>
  <si>
    <t>10.17603/ds2-q22d-bk96, 10.17603/ds2-fv2y-5z03</t>
  </si>
  <si>
    <t>10.17603/ds2-4bcp-hj75</t>
  </si>
  <si>
    <t>10.17603/ds2-3fn5-4b44</t>
  </si>
  <si>
    <t>10.17603/ds2-x6ms-q612</t>
  </si>
  <si>
    <t>10.17603/ds2-n5ne-5169</t>
  </si>
  <si>
    <t>10.17603/ds2-wz53-4660</t>
  </si>
  <si>
    <t>10.17603/ds2-ycra-9v54</t>
  </si>
  <si>
    <t>10.17603/ds2-txry-v075</t>
  </si>
  <si>
    <t>10.17603/ds2-sjbv-eg87</t>
  </si>
  <si>
    <t>10.17603/ds2-ygx8-eh29</t>
  </si>
  <si>
    <t>10.17603/ds2-c87q-r291</t>
  </si>
  <si>
    <t>10.17603/ds2-py7p-ec71</t>
  </si>
  <si>
    <t>10.17603/ds2-y2gc-xj10</t>
  </si>
  <si>
    <t>10.17603/ds2-tygh-ht91</t>
  </si>
  <si>
    <t>10.17603/ds2-v310-qc53</t>
  </si>
  <si>
    <t>10.17603/ds2-2y9x-qm74</t>
  </si>
  <si>
    <t>10.17603/ds2-ay64-dt05</t>
  </si>
  <si>
    <t>10.17603/ds2-fv1f-6v64</t>
  </si>
  <si>
    <t>10.17603/ds2qq39</t>
  </si>
  <si>
    <t>10.17603/ds2-w2x6-nm09</t>
  </si>
  <si>
    <t>10.17603/ds2-1f7x-9a52</t>
  </si>
  <si>
    <t>10.17603/ds2-px07-9v54</t>
  </si>
  <si>
    <t>10.17603/ds2-99ak-fz90</t>
  </si>
  <si>
    <t>10.17603/ds2-vyy3-0757, 10.17603/ds2-xyee-sq19</t>
  </si>
  <si>
    <t>10.17603/ds2-shmb-rb07</t>
  </si>
  <si>
    <t>10.17603/ds2-xk37-h624</t>
  </si>
  <si>
    <t>10.17603/ds2-zekm-9737</t>
  </si>
  <si>
    <t>10.17603/ds2-kmxd-gj50</t>
  </si>
  <si>
    <t>10.17603/ds2-67r3-2y51</t>
  </si>
  <si>
    <t>10.17603/ds2-jdgs-1667</t>
  </si>
  <si>
    <t>10.17603/ds2-pz0s-xv32</t>
  </si>
  <si>
    <t>10.17603/ds2-7019-cs31</t>
  </si>
  <si>
    <t>10.17603/ds2-tbck-wc43</t>
  </si>
  <si>
    <t>10.17603/ds2-v6gk-8b47</t>
  </si>
  <si>
    <t>10.17603/ds2-cbff-4878</t>
  </si>
  <si>
    <t>10.17603/ds2-6jy8-1n72</t>
  </si>
  <si>
    <t>10.17603/ds2-xqfh-1631</t>
  </si>
  <si>
    <t>10.17603/ds2-r0tv-sv29</t>
  </si>
  <si>
    <t>10.17603/ds2-fvjh-an98</t>
  </si>
  <si>
    <t>10.17603/ds2-tzhh-7w14</t>
  </si>
  <si>
    <t>10.17603/ds2-qav0-t570</t>
  </si>
  <si>
    <t>10.17603/ds2-3ft2-0441</t>
  </si>
  <si>
    <t>10.17603/ds2-1fka-8y31</t>
  </si>
  <si>
    <t>10.17603/ds2-6my9-yz67</t>
  </si>
  <si>
    <t>10.17603/ds2-y0wn-cs71</t>
  </si>
  <si>
    <t>10.17603/ds2-bq31-2722</t>
  </si>
  <si>
    <t>10.17603/ds2-etje-s965</t>
  </si>
  <si>
    <t>10.17603/ds2-qa2b-wz63</t>
  </si>
  <si>
    <t>10.17603/ds2-2117-1565</t>
  </si>
  <si>
    <t>10.17603/ds2-pt11-yn09</t>
  </si>
  <si>
    <t>10.17603/ds2-85fv-n684</t>
  </si>
  <si>
    <t>10.17603/ds2-pwgy-fx23</t>
  </si>
  <si>
    <t>10.17603/ds2-ae92-6v90</t>
  </si>
  <si>
    <t>10.17603/ds2-fzhn-2g10</t>
  </si>
  <si>
    <t>10.17603/ds2-jt8d-sx39</t>
  </si>
  <si>
    <t>10.17603/ds2-3d7a-x318</t>
  </si>
  <si>
    <t>10.17603/ds2-xz1j-nm14</t>
  </si>
  <si>
    <t>10.17603/ds2-aetm-8891</t>
  </si>
  <si>
    <t>10.17603/ds2-nfdp-xe86</t>
  </si>
  <si>
    <t>10.17603/ds2-j39s-bt13</t>
  </si>
  <si>
    <t>10.17603/ds2-q0nw-yp96</t>
  </si>
  <si>
    <t>10.17603/DS2XD5S</t>
  </si>
  <si>
    <t>10.17603/ds2-5b9m-sn48</t>
  </si>
  <si>
    <t>10.17603/ds2-7r74-1021</t>
  </si>
  <si>
    <t>10.17603/ds2-3cca-f398</t>
  </si>
  <si>
    <t>10.17603/ds2-st68-6b42</t>
  </si>
  <si>
    <t>10.17603/ds2-xg0h-w556</t>
  </si>
  <si>
    <t>10.17603/ds2-w421-sx78</t>
  </si>
  <si>
    <t>10.17603/ds2-8xba-ve38, 10.17603/ds2-dqk8-6371, 10.17603/ds2-5gg7-vg34</t>
  </si>
  <si>
    <t>10.17603/ds2-jm19-2w09</t>
  </si>
  <si>
    <t>10.17603/ds2-gbht-ma87</t>
  </si>
  <si>
    <t>10.17603/ds2-dnq8-wx73</t>
  </si>
  <si>
    <t>10.17603/ds2-zxwk-2f93</t>
  </si>
  <si>
    <t>10.17603/ds2-vn2w-nx44, 10.17603/ds2-8tgq-7h70</t>
  </si>
  <si>
    <t>10.17603/ds2-k9pt-y451</t>
  </si>
  <si>
    <t>10.17603/e9wq-gz57</t>
  </si>
  <si>
    <t>10.17603/DS25X0T</t>
  </si>
  <si>
    <t>10.17603/ds2-wftt-mv37</t>
  </si>
  <si>
    <t>10.17603/ds2-zzzr-pr81</t>
  </si>
  <si>
    <t>10.17603/ds2-xe2x-xs40, 10.17603/ds2-wp13-z439, 10.17603/ds2-gt5k-ts70</t>
  </si>
  <si>
    <t>10.17603/ds2-16w0-8f16</t>
  </si>
  <si>
    <t>10.17603/ds2-yx2k-xx26</t>
  </si>
  <si>
    <t>10.17603/ds2-6k4n-bn46, 10.17603/ds2-a5zd-fz43</t>
  </si>
  <si>
    <t>10.17603/ds2-nqma-kc29</t>
  </si>
  <si>
    <t>10.17603/ds2-hn6r-dh03</t>
  </si>
  <si>
    <t>10.17603/ds2-8j0n-8c78, 10.17603/ds2-trtb-5r56, 10.17603/ds2-n9zc-rw23</t>
  </si>
  <si>
    <t>10.17603/ds2-92c9-t496, 10.17603/ds2-dyph-pf84, 10.17603/ds2-dwt9-ke80</t>
  </si>
  <si>
    <t>10.17603/ds2-1w0y-5080</t>
  </si>
  <si>
    <t>10.17603/ds2-ewwg-7v76</t>
  </si>
  <si>
    <t>10.17603/ds2-hj0p-bp40</t>
  </si>
  <si>
    <t>10.17603/ds2-3nvj-4127</t>
  </si>
  <si>
    <t>10.17603/ds2-n1xq-5a58</t>
  </si>
  <si>
    <t>10.17603/ds2-atw6-7z47</t>
  </si>
  <si>
    <t>10.17603/ds2-46wc-n185</t>
  </si>
  <si>
    <t>10.17603/ds2-dha4-g845, 10.17603/ds2-ng93-se16</t>
  </si>
  <si>
    <t>10.17603/ds2-1ftv-hm22</t>
  </si>
  <si>
    <t>10.17603/ds2-m3b2-re28</t>
  </si>
  <si>
    <t>10.17603/ds2-5hnq-vg22</t>
  </si>
  <si>
    <t>10.17603/ds2-6g7w-d357</t>
  </si>
  <si>
    <t>10.17603/ds2-bny7-6957</t>
  </si>
  <si>
    <t>10.17603/ds2-4evc-4k10</t>
  </si>
  <si>
    <t>10.17603/ds2-mmhr-td76</t>
  </si>
  <si>
    <t>10.17603/ds2-t4kz-0c30</t>
  </si>
  <si>
    <t>10.17603/ds2-m96p-hn68</t>
  </si>
  <si>
    <t>10.17603/ds2-vcp2-jr78</t>
  </si>
  <si>
    <t>10.17603/ds2-2bqv-k291, 10.17603/ds2-1npt-m796</t>
  </si>
  <si>
    <t>10.17603/ds2-247n-w437</t>
  </si>
  <si>
    <t>10.17603/ds2-qz8d-zq03</t>
  </si>
  <si>
    <t>10.17603/ds2-dxg9-5g84</t>
  </si>
  <si>
    <t>10.17603/ds2-4k0j-nq17</t>
  </si>
  <si>
    <t>10.17603/ds2-q6cf-mb79, 10.17603/ds2-94sa-7r36</t>
  </si>
  <si>
    <t>10.17603/ds2-dpjn-db46</t>
  </si>
  <si>
    <t>10.17603/ds2-zj63-ge63</t>
  </si>
  <si>
    <t>10.17603/ds2-k4sc-s832</t>
  </si>
  <si>
    <t>10.17603/ds2-fqkr-h615</t>
  </si>
  <si>
    <t>10.17603/ds2-1bp9-qx57</t>
  </si>
  <si>
    <t>10.17603/ds2-emwn-ys21</t>
  </si>
  <si>
    <t>10.17603/ds2-sz1p-3839</t>
  </si>
  <si>
    <t>10.17603/ds2-dk6t-8610</t>
  </si>
  <si>
    <t>10.17603/ds2-x38w-n791</t>
  </si>
  <si>
    <t>10.17603/ds2-hwdv-c789</t>
  </si>
  <si>
    <t>10.17603/ds2-jb6v-7621</t>
  </si>
  <si>
    <t>10.17603/ds2-81nz-mq71</t>
  </si>
  <si>
    <t>10.17603/ds2-v3bm-m005</t>
  </si>
  <si>
    <t>10.17603/ds2-g757-2079</t>
  </si>
  <si>
    <t>10.17603/ds2-ycz2-xc47</t>
  </si>
  <si>
    <t>10.17603/ds2-r06w-fy29</t>
  </si>
  <si>
    <t>10.17603/ds2-dv8n-yx58</t>
  </si>
  <si>
    <t>10.17603/ds2-c9kw-n302</t>
  </si>
  <si>
    <t>10.17603/ds2-7vbg-3f39</t>
  </si>
  <si>
    <t>10.17603/ds2-ttdg-s637, 10.17603/ds2-tgdv-1d39, 10.17603/ds2-fmtc-we50, 10.17603/ds2-yfy0-aq17, 10.17603/ds2-kkkv-vc05, 10.17603/ds2-sp0b-6016, 10.17603/ds2-vcb3-5s82</t>
  </si>
  <si>
    <t>10.17603/ds2-9gp1-f517</t>
  </si>
  <si>
    <t>10.17603/ds2-ncac-sg36</t>
  </si>
  <si>
    <t>10.17603/ds2-6qnj-tv17</t>
  </si>
  <si>
    <t>10.17603/ds2-bpav-8w29</t>
  </si>
  <si>
    <t>10.17603/ds2-hcsx-1226</t>
  </si>
  <si>
    <t>10.17603/ds2-d25m-gg48, 10.17603/ds2-wjgx-tb78</t>
  </si>
  <si>
    <t>10.17603/DS2G41M</t>
  </si>
  <si>
    <t>10.17603/ds2-c74q-dy46</t>
  </si>
  <si>
    <t>10.17603/ds2-b5s1-6686</t>
  </si>
  <si>
    <t>10.17603/ds2-tbeh-8g55</t>
  </si>
  <si>
    <t>10.17603/ds2-nse7-2k20</t>
  </si>
  <si>
    <t>10.17603/ds2-0bn5-dv59</t>
  </si>
  <si>
    <t>10.17603/ds2-0nr1-8571</t>
  </si>
  <si>
    <t>10.17603/ds2-n5b6-4051</t>
  </si>
  <si>
    <t>10.17603/ds2-t1v1-tf58</t>
  </si>
  <si>
    <t>10.17603/ds2-2xe8-by36</t>
  </si>
  <si>
    <t>10.17603/ds2-rh78-ak38</t>
  </si>
  <si>
    <t>10.17603/ds2-s5df-b284</t>
  </si>
  <si>
    <t>10.17603/ds2-7ee1-4389</t>
  </si>
  <si>
    <t>10.17603/ds2-wera-v784</t>
  </si>
  <si>
    <t>10.17603/ds2-sx2b-7p30</t>
  </si>
  <si>
    <t>10.17603/ds2-7wr9-8161, 10.17603/ds2-zay3-j189</t>
  </si>
  <si>
    <t>10.17603/ds2-6s7x-wc12</t>
  </si>
  <si>
    <t>10.17603/ds2-2a8t-4v50</t>
  </si>
  <si>
    <t>10.17603/ds2-9cv0-gw65</t>
  </si>
  <si>
    <t>10.17603/ds2-4bka-y039</t>
  </si>
  <si>
    <t>10.17603/ds2-v4td-0x78</t>
  </si>
  <si>
    <t>10.17603/ds2-6h08-0p18</t>
  </si>
  <si>
    <t>10.17603/ds2-q3tf-3129, 10.17603/ds2-9hef-9k64</t>
  </si>
  <si>
    <t>10.17603/ds2-8ape-v659</t>
  </si>
  <si>
    <t>10.17603/ds2-g3yc-6z20</t>
  </si>
  <si>
    <t>10.17603/ds2-p0ph-k817</t>
  </si>
  <si>
    <t>10.17603/ds2-t9d5-6281</t>
  </si>
  <si>
    <t>10.17603/ds2-20wf-pz91, 10.17603/ds2-wfgc-a575, 10.17603/ds2-tyca-se83, 10.17603/ds2-c5z3-wy42, 10.17603/ds2-vpmv-5b34, 10.17603/ds2-9wp5-rp81</t>
  </si>
  <si>
    <t>10.17603/ds2-9cxw-kq20, 10.17603/ds2-eahz-9466</t>
  </si>
  <si>
    <t>10.17603/ds2-wvpm-as88</t>
  </si>
  <si>
    <t>10.17603/ds2-sb6m-n647</t>
  </si>
  <si>
    <t>10.17603/ds2-7cjc-5n58</t>
  </si>
  <si>
    <t>10.17603/ds2-jjy9-4145</t>
  </si>
  <si>
    <t>10.17603/ds2-r12q-t415</t>
  </si>
  <si>
    <t>10.17603/ds2-x8rr-yw04, 10.17603/ds2-kzmf-ta46, 10.17603/ds2-sa8v-0a73, 10.17603/ds2-503c-ye80</t>
  </si>
  <si>
    <t>10.17603/ds2-ykmy-2j81</t>
  </si>
  <si>
    <t>10.17603/ds2-g2aj-9r47</t>
  </si>
  <si>
    <t>10.17603/ds2-88k2-cv53</t>
  </si>
  <si>
    <t>10.17603/ds2-742z-v904</t>
  </si>
  <si>
    <t>10.17603/ds2-jx64-ce09</t>
  </si>
  <si>
    <t>10.17603/ds2-wxsx-qs30</t>
  </si>
  <si>
    <t>10.17603/ds2-wby0-3s64</t>
  </si>
  <si>
    <t>10.17603/ds2-4a4k-xv35</t>
  </si>
  <si>
    <t>10.17603/ds2-x1h6-5q39</t>
  </si>
  <si>
    <t>10.17603/ds2-qjb2-na76</t>
  </si>
  <si>
    <t>10.17603/ds2-2r4p-t818</t>
  </si>
  <si>
    <t>10.17603/ds2-dpam-dm40</t>
  </si>
  <si>
    <t>10.17603/ds2-rm7v-fe30</t>
  </si>
  <si>
    <t>10.17603/ds2-3daf-vk96</t>
  </si>
  <si>
    <t>10.17603/ds2-w6cr-s920</t>
  </si>
  <si>
    <t>10.17603/ds2-ak27-4d16</t>
  </si>
  <si>
    <t>10.17603/ds2-yyqr-zv49</t>
  </si>
  <si>
    <t>10.17603/ds2-ab8v-z026</t>
  </si>
  <si>
    <t>10.17603/ds2-q74s-4548</t>
  </si>
  <si>
    <t>10.17603/ds2-7czq-en54</t>
  </si>
  <si>
    <t>10.17603/ds2-y8js-wm31</t>
  </si>
  <si>
    <t>10.17603/ds2-ev7s-8591</t>
  </si>
  <si>
    <t>10.17603/ds2-8teg-ew03</t>
  </si>
  <si>
    <t>10.17603/ds2-3xm5-p759</t>
  </si>
  <si>
    <t>10.17603/ds2-bdxs-pq18</t>
  </si>
  <si>
    <t>10.17603/ds2-znjw-1f81</t>
  </si>
  <si>
    <t>10.17603/ds2-1edp-9782</t>
  </si>
  <si>
    <t>10.17603/ds2-19xz-9g36</t>
  </si>
  <si>
    <t>10.17603/ds2-96wj-cb74</t>
  </si>
  <si>
    <t>10.17603/ds2-z43z-ch66</t>
  </si>
  <si>
    <t>10.17603/ds2-3p1m-dr64</t>
  </si>
  <si>
    <t>10.17603/h7vg-5691</t>
  </si>
  <si>
    <t>10.17603/ds2-w6km-fe51</t>
  </si>
  <si>
    <t>10.17603/DS25D71</t>
  </si>
  <si>
    <t>10.17603/ds2-4der-1f10</t>
  </si>
  <si>
    <t>10.17603/ds2-fq2w-5b71</t>
  </si>
  <si>
    <t>10.17603/ds2-v287-t615, 10.17603/ds2-8evm-1y60</t>
  </si>
  <si>
    <t>10.17603/ds2-1p5e-1v55</t>
  </si>
  <si>
    <t>10.17603/ds2-8q1f-wx13</t>
  </si>
  <si>
    <t>10.17603/ds2-jrz2-w764</t>
  </si>
  <si>
    <t>10.17603/ds2-k8jn-yy03, 10.17603/ds2-2r1p-3a21</t>
  </si>
  <si>
    <t>10.17603/ds2-artw-8967</t>
  </si>
  <si>
    <t>10.17603/ds2-5v0v-vx58</t>
  </si>
  <si>
    <t>10.17603/ds2-5zmz-ma80</t>
  </si>
  <si>
    <t>10.17603/ds2-vjg0-v342</t>
  </si>
  <si>
    <t>10.17603/ds2-qte8-w226</t>
  </si>
  <si>
    <t>10.17603/ds2-xg94-ds51</t>
  </si>
  <si>
    <t>10.17603/ds2-vnk8-0b64, 10.17603/ds2-6dw9-vd39, 10.17603/ds2-g344-zd88, 10.17603/ds2-kmhk-yj93</t>
  </si>
  <si>
    <t>10.17603/ds2-zt2y-p130</t>
  </si>
  <si>
    <t>10.17603/ds2-jysn-dt71</t>
  </si>
  <si>
    <t>10.17603/ds2-03ec-es56</t>
  </si>
  <si>
    <t>10.17603/ds2-50ek-9n80</t>
  </si>
  <si>
    <t>10.17603/ds2-rk2m-cg30, 10.17603/ds2-mazf-t957, 10.17603/ds2-zp1t-cv26</t>
  </si>
  <si>
    <t>10.17603/ds2-e09d-1988</t>
  </si>
  <si>
    <t>10.17603/ds2-c74j-e947, 10.17603/ds2-81g3-ef87</t>
  </si>
  <si>
    <t>10.17603/ds2-wxh4-kx43, 10.17603/ds2-5mrf-1z94</t>
  </si>
  <si>
    <t>10.17603/ds2-txhq-t539, 10.17603/ds2-4ch1-ec58</t>
  </si>
  <si>
    <t>10.17603/ds2-gtby-j328</t>
  </si>
  <si>
    <t>10.17603/ds2-qghm-9z64</t>
  </si>
  <si>
    <t>10.17603/ds2-a06x-f358, 10.17603/ds2-an2v-2c39, 10.17603/ds2-5ysj-a554, 10.17603/ds2-qbsx-ma75, 10.17603/ds2-87ne-d742</t>
  </si>
  <si>
    <t>10.17603/ds2-dw38-z509, 10.17603/ds2-f9db-p423, 10.17603/ds2-hkcv-xp72</t>
  </si>
  <si>
    <t>10.17603/ds2-ccq2-my26</t>
  </si>
  <si>
    <t>10.17603/ds2-1vwk-rp47, 10.17603/ds2-3rc2-qy38, 10.17603/ds2-1fb5-kn59, 10.17603/ds2-x89q-y798, 10.17603/ds2-qy0d-wv59, 10.17603/ds2-vzpa-a735</t>
  </si>
  <si>
    <t>10.17603/ds2-rakj-a122, 10.17603/ds2-c3q7-vv73, 10.17603/ds2-c5db-q090</t>
  </si>
  <si>
    <t>10.17603/ds2-jj0p-6y17</t>
  </si>
  <si>
    <t>10.17603/ds2-en7t-5t68</t>
  </si>
  <si>
    <t>10.17603/ds2-hy8t-0w64</t>
  </si>
  <si>
    <t>10.17603/ds2-xc9j-3054</t>
  </si>
  <si>
    <t>10.17603/ds2-ngmf-7d09</t>
  </si>
  <si>
    <t>10.17603/ds2-mzrs-f510</t>
  </si>
  <si>
    <t>10.17603/ds2-29ee-1862</t>
  </si>
  <si>
    <t>10.17603/ds2-p51m-cb37</t>
  </si>
  <si>
    <t>10.17603/ds2-hy1x-vm27</t>
  </si>
  <si>
    <t>10.17603/ds2-9w9v-my55, 10.17603/ds2-91jj-fh94</t>
  </si>
  <si>
    <t>10.17603/ds2-e0ts-c070</t>
  </si>
  <si>
    <t>10.17603/ds2-ew3k-6f21, 10.17603/ds2-zad5-ry27, 10.17603/ds2-1a86-h371, 10.17603/ds2-hfdm-bp53, 10.17603/ds2-wckk-2425, 10.17603/ds2-67tk-7281, 10.17603/ds2-y7a1-7925, 10.17603/ds2-5yk0-q734, 10.17603/ds2-54ds-6206, 10.17603/ds2-qfej-gj96</t>
  </si>
  <si>
    <t>10.17603/ds2-k3y4-y384, 10.17603/ds2-zcb9-ry11</t>
  </si>
  <si>
    <t>10.17603/ds2-jpj2-zx14</t>
  </si>
  <si>
    <t>10.17603/ds2-7sb3-ra83</t>
  </si>
  <si>
    <t>10.17603/ds2-68a9-0s64</t>
  </si>
  <si>
    <t>10.17603/ds2-4qx6-cm60</t>
  </si>
  <si>
    <t>10.17603/ds2-e0w5-zh88, 10.17603/ds2-gxwb-fd57</t>
  </si>
  <si>
    <t>10.17603/ds2-9qbx-n796</t>
  </si>
  <si>
    <t>10.17603/ds2-gv07-kf03</t>
  </si>
  <si>
    <t>10.17603/ds2-8ncj-ew49, 10.17603/ds2-7eh2-0j40, 10.17603/ds2-18xj-z678</t>
  </si>
  <si>
    <t>10.17603/ds2-xrre-y741</t>
  </si>
  <si>
    <t>10.17603/ds2-c96x-pg70</t>
  </si>
  <si>
    <t>10.17603/ds2-5q4s-nx82</t>
  </si>
  <si>
    <t>10.17603/ds2-q5x1-4t21, 10.17603/ds2-jaa7-3k57, 10.17603/ds2-6qc3-na67, 10.17603/ds2-yt0e-7653, 10.17603/ds2-3187-xr32, 10.17603/ds2-jhfp-3d20, 10.17603/ds2-j6rd-fm19, 10.17603/ds2-mcg2-7x74, 10.17603/ds2-6np4-7206, 10.17603/ds2-bcpy-1836, 10.17603/ds2-gdp4-fc91, 10.17603/ds2-b5r3-xr65, 10.17603/ds2-fc6h-c949, 10.17603/ds2-j82e-nc21</t>
  </si>
  <si>
    <t>10.17603/ds2-fy1v-hh47</t>
  </si>
  <si>
    <t>10.17603/ds2-z5ra-2260</t>
  </si>
  <si>
    <t>10.17603/ds2-n0vb-kk56</t>
  </si>
  <si>
    <t>10.17603/ds2-2b2k-ws96</t>
  </si>
  <si>
    <t>10.17603/ds2-4m8k-eh86</t>
  </si>
  <si>
    <t>10.17603/ds2-nn2e-wm79</t>
  </si>
  <si>
    <t>10.17603/ds2-577h-e550</t>
  </si>
  <si>
    <t>10.17603/ds2-fgz0-f716</t>
  </si>
  <si>
    <t>10.17603/DS28686, 10.17603/DS24H50</t>
  </si>
  <si>
    <t>10.17603/ds2-bqc0-sn69</t>
  </si>
  <si>
    <t>10.17603/ds2-hwh3-3w47</t>
  </si>
  <si>
    <t>10.17603/ds2-f11m-d683</t>
  </si>
  <si>
    <t>10.17603/ds2-8nyb-dm44</t>
  </si>
  <si>
    <t>10.17603/ds2-zcrk-jm87</t>
  </si>
  <si>
    <t>10.17603/ds2-8290-5h65</t>
  </si>
  <si>
    <t>10.17603/ds2-tewe-2m61</t>
  </si>
  <si>
    <t>10.17603/ds2-3148-wp47</t>
  </si>
  <si>
    <t>10.17603/ds2-9cc1-8139</t>
  </si>
  <si>
    <t>10.17603/ds2-8b5b-jx16</t>
  </si>
  <si>
    <t>10.17603/ds2-vw5f-t920</t>
  </si>
  <si>
    <t>10.17603/ds2-7433-gy58</t>
  </si>
  <si>
    <t>10.17603/ds2-nwzy-tf07</t>
  </si>
  <si>
    <t>10.17603/ds2-93rk-hz83</t>
  </si>
  <si>
    <t>10.17603/ds2-5kyy-3a11</t>
  </si>
  <si>
    <t>10.17603/ds2-bz52-ep82</t>
  </si>
  <si>
    <t>10.17603/ds2-3zdj-4937</t>
  </si>
  <si>
    <t>10.17603/ds2-z2pc-4j24</t>
  </si>
  <si>
    <t>10.17603/ds2-vd28-pe79</t>
  </si>
  <si>
    <t>10.17603/ds2-0gw4-qa85</t>
  </si>
  <si>
    <t>10.17603/ds2-fp5z-1a55</t>
  </si>
  <si>
    <t>10.17603/ds2-sxz7-2q05, 10.17603/ds2-b3r1-t106, 10.17603/ds2-6xjf-4d59, 10.17603/ds2-f9kt-fm93, 10.17603/ds2-db3h-gy28, 10.17603/ds2-b1yd-pq98, 10.17603/ds2-pmt9-1s33, 10.17603/ds2-9w11-tn85</t>
  </si>
  <si>
    <t>10.17603/ds2-j5c7-5h69, 10.17603/ds2-dbzm-t475, 10.17603/ds2-e73f-j037, 10.17603/ds2-17he-bk37, 10.17603/ds2-16g2-1d13, 10.17603/ds2-p9td-r942</t>
  </si>
  <si>
    <t>10.17603/ds2-jv3x-fp80</t>
  </si>
  <si>
    <t>10.17603/ds2-nkyv-6t63</t>
  </si>
  <si>
    <t>10.17603/ds2-ej26-wa59</t>
  </si>
  <si>
    <t>10.17603/ds2-t9qb-sc26, 10.17603/ds2-36xg-pt90, 10.17603/ds2-sqrq-jv57, 10.17603/ds2-dh61-m731, 10.17603/ds2-aq2k-dy92</t>
  </si>
  <si>
    <t>10.17603/ds2-93d1-nc41</t>
  </si>
  <si>
    <t>10.17603/ds2-b72f-4d09</t>
  </si>
  <si>
    <t>10.17603/ds2-p3gq-pb19</t>
  </si>
  <si>
    <t>10.17603/ds2-rwg3-v337</t>
  </si>
  <si>
    <t>10.17603/ds2-8avc-9s93</t>
  </si>
  <si>
    <t>10.17603/ds2-83ca-r890</t>
  </si>
  <si>
    <t>10.17603/ds2-9t3a-kz92</t>
  </si>
  <si>
    <t>10.17603/ds2-sqf4-9k45</t>
  </si>
  <si>
    <t>10.17603/ds2-9xvm-6667</t>
  </si>
  <si>
    <t>10.17603/ds2-ry5r-a653</t>
  </si>
  <si>
    <t>10.17603/ds2-j0j1-5827</t>
  </si>
  <si>
    <t>10.17603/ds2-40x3-ne17</t>
  </si>
  <si>
    <t>10.17603/ds2-qzkn-7a92</t>
  </si>
  <si>
    <t>10.17603/ds2-39d5-bc15, 10.17603/ds2-hp02-8f25, 10.17603/ds2-8310-s656</t>
  </si>
  <si>
    <t>10.17603/ds2-ebpq-6s93</t>
  </si>
  <si>
    <t>10.17603/ds2-2gab-dw61</t>
  </si>
  <si>
    <t>10.17603/ds2-gjms-nj68</t>
  </si>
  <si>
    <t>10.17603/ds2-44yx-g092</t>
  </si>
  <si>
    <t>10.17603/ds2-dtdz-7827</t>
  </si>
  <si>
    <t>10.17603/ds2-84bn-5d45</t>
  </si>
  <si>
    <t>10.17603/ds2-wwv6-bd26, 10.17603/ds2-65v4-gw10, 10.17603/ds2-vyqn-ms27, 10.17603/ds2-y5mj-y128, 10.17603/ds2-a1t2-c650, 10.17603/ds2-451w-2z18, 10.17603/ds2-gsr8-jq81, 10.17603/ds2-sp99-xv89</t>
  </si>
  <si>
    <t>10.17603/ds2-3b7s-yw72</t>
  </si>
  <si>
    <t>10.17603/ds2-9as8-dt58</t>
  </si>
  <si>
    <t>10.17603/ds2-g6t9-wx70</t>
  </si>
  <si>
    <t>10.17603/ds2-s1ym-0b32</t>
  </si>
  <si>
    <t>10.17603/ds2-6hx4-ke44</t>
  </si>
  <si>
    <t>10.17603/ds2-dybk-ap06</t>
  </si>
  <si>
    <t>10.17603/ds2-23tn-fg62</t>
  </si>
  <si>
    <t>10.17603/ds2-jwf6-s535</t>
  </si>
  <si>
    <t>10.17603/ds2-y1wv-yz51, 10.17603/ds2-encf-vj32, 10.17603/ds2-mvj8-8386</t>
  </si>
  <si>
    <t>10.17603/ds2-0ddt-ss87</t>
  </si>
  <si>
    <t>10.17603/ds2-g5dk-7548</t>
  </si>
  <si>
    <t>10.17603/ds2-syc5-nk92</t>
  </si>
  <si>
    <t>10.17603/ds2-8zjk-t806</t>
  </si>
  <si>
    <t>10.17603/ds2-j91d-z448</t>
  </si>
  <si>
    <t>10.17603/ds2-twna-nf16</t>
  </si>
  <si>
    <t>10.17603/ds2-1vvz-nc16</t>
  </si>
  <si>
    <t>10.17603/ybv4-xq74</t>
  </si>
  <si>
    <t>10.17603/ds2-80d8-9m83</t>
  </si>
  <si>
    <t>10.17603/ds2-jj5g-yg64, 10.17603/ds2-1mny-a490</t>
  </si>
  <si>
    <t>10.17603/ds2-nqqt-za42</t>
  </si>
  <si>
    <t>10.17603/ds2-xhx1-hp60</t>
  </si>
  <si>
    <t>10.17603/ds2-gtyb-a835</t>
  </si>
  <si>
    <t>10.17603/ds2-d656-6w64</t>
  </si>
  <si>
    <t>10.17603/ds2-z2mn-2a32</t>
  </si>
  <si>
    <t>10.17603/ds2-6wq5-c559</t>
  </si>
  <si>
    <t>10.17603/ds2-2wys-cx11</t>
  </si>
  <si>
    <t>10.17603/ds2-1tam-rt83</t>
  </si>
  <si>
    <t>10.17603/ds2-6pk3-cy06</t>
  </si>
  <si>
    <t>10.17603/ds2-7csa-ax62</t>
  </si>
  <si>
    <t>10.17603/ds2-2acf-2y97</t>
  </si>
  <si>
    <t>10.17603/ds2-smfe-wy17, 10.17603/ds2-4ww3-5f22, 10.17603/ds2-jtb9-9w60</t>
  </si>
  <si>
    <t>10.17603/ds2-carq-wt32</t>
  </si>
  <si>
    <t>10.17603/ds2-j1fe-b390</t>
  </si>
  <si>
    <t>10.17603/ds2-qy3k-8668</t>
  </si>
  <si>
    <t>10.17603/ds2-jzcv-he68</t>
  </si>
  <si>
    <t>10.17603/ds2-pd9h-6k05</t>
  </si>
  <si>
    <t>10.17603/ds2-y5k1-yx25</t>
  </si>
  <si>
    <t>10.17603/ds2-9nqb-b991</t>
  </si>
  <si>
    <t>10.17603/ds2-k1mc-5111</t>
  </si>
  <si>
    <t>10.17603/ds2-ga1r-cb39</t>
  </si>
  <si>
    <t>10.17603/ds2-exeg-dy75</t>
  </si>
  <si>
    <t>10.17603/ds2-b5z3-4m42</t>
  </si>
  <si>
    <t>10.17603/ds2-p659-3295</t>
  </si>
  <si>
    <t>10.17603/ds2-b6sk-3g29</t>
  </si>
  <si>
    <t>10.17603/ds2-81k9-j684</t>
  </si>
  <si>
    <t>10.17603/ds2-4z53-ay44</t>
  </si>
  <si>
    <t>10.17603/ds2-9dxy-tg94</t>
  </si>
  <si>
    <t>10.17603/ds2-t4a3-dx65</t>
  </si>
  <si>
    <t>10.17603/ds2-3th7-d512</t>
  </si>
  <si>
    <t>10.17603/ds2-s7wv-pn32</t>
  </si>
  <si>
    <t>10.17603/ds2-jv75-qf42</t>
  </si>
  <si>
    <t>10.17603/ds2-pkq3-ck17</t>
  </si>
  <si>
    <t>10.17603/ds2-nne2-2s11</t>
  </si>
  <si>
    <t>10.17603/ds2-mzgn-cy51</t>
  </si>
  <si>
    <t>10.17603/ds2-wp34-5x78</t>
  </si>
  <si>
    <t>10.17603/ds2-tm3k-ys37</t>
  </si>
  <si>
    <t>10.17603/ds2-5fe4-8750</t>
  </si>
  <si>
    <t>10.17603/ds2-dacs-gk45</t>
  </si>
  <si>
    <t>10.17603/ds2-74fn-yw41</t>
  </si>
  <si>
    <t>10.17603/ds2-9v8w-y830</t>
  </si>
  <si>
    <t>10.17603/ds2-gnkb-h823</t>
  </si>
  <si>
    <t>10.17603/ds2-gndr-1t45</t>
  </si>
  <si>
    <t>10.17603/ds2-s0g7-ed50</t>
  </si>
  <si>
    <t>10.17603/ds2-xd0r-bk81</t>
  </si>
  <si>
    <t>10.17603/ds2-3gwj-tz06</t>
  </si>
  <si>
    <t>10.17603/ds2-pz1e-t297</t>
  </si>
  <si>
    <t>10.17603/ds2-2328-ec10</t>
  </si>
  <si>
    <t>10.17603/ds2-gprd-ph26</t>
  </si>
  <si>
    <t>10.17603/ds2-4rf2-bj36</t>
  </si>
  <si>
    <t>10.17603/ds2-stna-cz86</t>
  </si>
  <si>
    <t>10.17603/ds2-mbee-8941</t>
  </si>
  <si>
    <t>10.17603/ds2-77m1-8s89</t>
  </si>
  <si>
    <t>10.17603/ds2-5qn4-gz26</t>
  </si>
  <si>
    <t>10.17603/ds2-n3bd-ab90, 10.17603/ds2-0yc8-4h27</t>
  </si>
  <si>
    <t>10.17603/ds2-ja7b-1y85</t>
  </si>
  <si>
    <t>10.17603/ds2-gqvg-qx37</t>
  </si>
  <si>
    <t>10.17603/ds2-5ych-5397</t>
  </si>
  <si>
    <t>10.17603/ds2-6xpj-6f76</t>
  </si>
  <si>
    <t>10.17603/ds2-65t4-1z29</t>
  </si>
  <si>
    <t>10.17603/ds2-c7wn-kj59</t>
  </si>
  <si>
    <t>10.17603/ds2-vnac-se13</t>
  </si>
  <si>
    <t>10.17603/ds2-2dk8-rr43</t>
  </si>
  <si>
    <t>10.17603/ds2-d0s9-ew95</t>
  </si>
  <si>
    <t>10.17603/ds2-cks2-9e45</t>
  </si>
  <si>
    <t>10.17603/ds2-7gzy-a168</t>
  </si>
  <si>
    <t>10.17603/ds2-0ppa-z853</t>
  </si>
  <si>
    <t>10.17603/ds2-gsa3-4j39</t>
  </si>
  <si>
    <t>10.17603/ds2-asez-6v23</t>
  </si>
  <si>
    <t>10.17603/ds2-rnz5-ek06, 10.17603/ds2-5bm1-y393</t>
  </si>
  <si>
    <t>10.17603/ds2-gbem-7e96</t>
  </si>
  <si>
    <t>10.17603/ds2-qwq5-m087</t>
  </si>
  <si>
    <t>10.17603/ds2-8vxr-tb47</t>
  </si>
  <si>
    <t>10.17603/ds2-knxp-p380</t>
  </si>
  <si>
    <t>10.17603/ds2-t5ar-n620</t>
  </si>
  <si>
    <t>10.17603/ds2-j95s-sp06</t>
  </si>
  <si>
    <t>10.17603/ds2-2qc4-fh48, 10.17603/ds2-tkjx-rf45, 10.17603/ds2-arw3-9z86, 10.17603/ds2-htk5-9w67, 10.17603/ds2-0f0q-vz13, 10.17603/ds2-v0xj-gw06, 10.17603/ds2-t0k5-3v04</t>
  </si>
  <si>
    <t>10.17603/ds2-zfxv-9n62, 10.17603/ds2-qyt3-a527, 10.17603/ds2-09yf-w512</t>
  </si>
  <si>
    <t>10.17603/ds2-sbcj-nx44</t>
  </si>
  <si>
    <t>10.17603/ds2-65yg-nn97</t>
  </si>
  <si>
    <t>10.17603/ds2-9v51-k957</t>
  </si>
  <si>
    <t>10.17603/ds2-dvve-9z57, 10.17603/ds2-fs6v-5737, 10.17603/ds2-dvcm-9987, 10.17603/ds2-1ztt-6y49, 10.17603/ds2-ptta-x060</t>
  </si>
  <si>
    <t>Wind Tunnel Testing, Peak Pressure Estimation, Low Rise Building, Large-Scale Testing, TTU Building</t>
  </si>
  <si>
    <t>Haiti, Earthquake,  Port-de-Paix, StEER, Reconnaissance</t>
  </si>
  <si>
    <t>Decision,Survey,Utility, Preference, Earthquake, Building, Sustainability, Resilience</t>
  </si>
  <si>
    <t>Cyclic Triaxial Test, Hydraulic Conductivity, Liquefaction, Montonic Triaxial Test, Ottawa F65 Sand, Particle Size Distribution, Stress-Strain Response</t>
  </si>
  <si>
    <t>Powell Structures Laboratory, LabView, Experimental</t>
  </si>
  <si>
    <t>Alaska, earthquake, reconnaissance</t>
  </si>
  <si>
    <t>Hurricane, Hawaii, flooding, landslide</t>
  </si>
  <si>
    <t>light-frame wood, wave, impact, Large Wave Flume, impact, O.H Hinsdale Wave Research Laboratory, scale, MATLAB, structure, residence, coastal, hurricane, tsunami</t>
  </si>
  <si>
    <t>2015 Nepal Earthquake, Masonry Temple, Lidar, Damage Characterization, Modeling</t>
  </si>
  <si>
    <t>GEER, reconnaissance, Hurricane Harvey, geotechnical, coastal, field observations</t>
  </si>
  <si>
    <t>Structural walls, shear walls, boundary elements, test, cyclic load, ordinary boundary element, tension, compression, Chile</t>
  </si>
  <si>
    <t>artificial communities, infrastructure interdependencies, modeling and simulation, emergency preparedness and response, extreme hazard events</t>
  </si>
  <si>
    <t>Liquefaction, Database, Boring Log</t>
  </si>
  <si>
    <t>Powell Family Structures and Materials Laboratory, FCMP, hurricane data collection tower, data collection, data transmission, data analysis, outrigger system, summary package, roughness length, MATLAB, Improvement</t>
  </si>
  <si>
    <t>Liquefaction, Jupyter, Cone Penetration Test</t>
  </si>
  <si>
    <t>Palu, Tsunami, Earthquake, Reconnaissance</t>
  </si>
  <si>
    <t>nheri, nco, eucentre, collaboration, international, partnership, presentations</t>
  </si>
  <si>
    <t>intermediate soils, element testing, compressibility</t>
  </si>
  <si>
    <t>shear wave velocity, Vs, horizontal-to-vertical spectral ratio, HVSR, H/V, mutli-channel analysis of surface waves, MASW, microtremor array measurements, MAM, surface wave inversion, layering ratio, Vs30, Kaikoura earthquake, Wellington, New Zealand, NZ</t>
  </si>
  <si>
    <t>Hurricane, Reconnaissance, Virtual</t>
  </si>
  <si>
    <t>Hurricane Harvey, Reconnaissance, Houston, Galveston, Roadway bridge, Flooding</t>
  </si>
  <si>
    <t>Reinforced concrete, structural walls, shear walls, tests, boundary elements, flexure, compression, fiber</t>
  </si>
  <si>
    <t>Shaking Table, Failure Mode, Short Column, Soft Storey, Narrow horizontal windows</t>
  </si>
  <si>
    <t>ATLSS Experimental Facility, Cross-Laminated Timber, CLT, U-shaped flexural plates, UFP, Instrumentation Plan</t>
  </si>
  <si>
    <t>Cyclic Triaxial Test, Hydrulic Conductivity, Liquefaction Strength, Minimum and Maximum void ratios, Ottawa F-65 sand, Stress-strain Response</t>
  </si>
  <si>
    <t>hybrid simulation, shake table substructure, seismic isolation</t>
  </si>
  <si>
    <t>debris, wave, tsunami, impact, force, experiment</t>
  </si>
  <si>
    <t>Sand, Triaxial, Monotonic shear</t>
  </si>
  <si>
    <t>Sinkhole, 3D imaging, Nonintrusive</t>
  </si>
  <si>
    <t>Meinong Earthquake, Building, Nonductile Concrete, Earthquake Damage, ASCE 41, Tier 1</t>
  </si>
  <si>
    <t>Reinforced Concrete, Earthquake</t>
  </si>
  <si>
    <t>Haiti, Hurricane Matthew, storm surge, wind, hurricane, reconnaissance, masonry</t>
  </si>
  <si>
    <t>Debris, tsunami, storm surge, elevated structure, hydrodynamic force</t>
  </si>
  <si>
    <t>Kaikoura earthquake, landslides, earthquake</t>
  </si>
  <si>
    <t>Liquefaction, Earthquake, Database</t>
  </si>
  <si>
    <t>Seismic slope stability, Sliding displacements, Probabilistic Slope performance, Flexible Sliding Masses</t>
  </si>
  <si>
    <t>helical pile, helical pier, single helix, double helix, push pile, group effects, rocking foundations</t>
  </si>
  <si>
    <t>Foreshore evolution, morphology, swash zone</t>
  </si>
  <si>
    <t>hazard, earthquake, hurricane, scour, roadway, bridge, damage, repair, restoration</t>
  </si>
  <si>
    <t>storm surge, wave, aboveground storage tank, wave basin, hydraulic experiment</t>
  </si>
  <si>
    <t>Model selection, fragility analysis, uncertainty quantification, Bayesian inference, Sequential Monte Carlo</t>
  </si>
  <si>
    <t>NCO, NIED, E-Defense, Partnership</t>
  </si>
  <si>
    <t>Liquefaction, Database, Surface Wave</t>
  </si>
  <si>
    <t>Liquefaction, database, geophysical test</t>
  </si>
  <si>
    <t>tornado, lidar, UAS, satellite, remote sensing</t>
  </si>
  <si>
    <t>earthquake, Taiwan, reinforced concrete</t>
  </si>
  <si>
    <t>OpenSees, beam-column fiber elements, PBEE, regularization, concrete crushing energy, multiple-stripe analysis</t>
  </si>
  <si>
    <t>Shaking Table, Failure Mechanism, Masonry buildings, Pig story acceleration, Energy Flux, Bond type</t>
  </si>
  <si>
    <t>REU, students, interns, research, eco, outreach, undergrad</t>
  </si>
  <si>
    <t>reconnaissance, geotechnical, coastal, Hurricane Irma 2017</t>
  </si>
  <si>
    <t>StEER, Reconnaissance, Event Briefing, tornado, Dallas, Texas</t>
  </si>
  <si>
    <t>Hurricane Irma, Florida, Wind, Surge, Reconissance</t>
  </si>
  <si>
    <t>Indonesia, Sunda Strait, Tsunami, StEER, Reconnaissance</t>
  </si>
  <si>
    <t>Field deployment, measurements, wireless sensors network, hurricanes, wind pressure, wind speed, wind direction, correlations</t>
  </si>
  <si>
    <t>Wall of Wind, Excel, load cell, inclinometer, analysis, traffic signal, span-wire, dual cable, mitigation, forces</t>
  </si>
  <si>
    <t>Alabama, Tornado, StEER, Reconnaissance</t>
  </si>
  <si>
    <t>Jupyter, Liquefaction, Database</t>
  </si>
  <si>
    <t>Cyclic Direct Simple Shear Test, Liquefaction Strength, Ottawa F-65 Sand, Stress-Strain Response</t>
  </si>
  <si>
    <t>Geotechnical Database, Soil Properties, SPT, Liquefaction, Geology, Geohazards</t>
  </si>
  <si>
    <t>MATLAB Program, Turbulence Power Spectrum, Von-Karman Spectrum, Wind Speed Analysis</t>
  </si>
  <si>
    <t>Alaska, Earthquake, StEER, EERI, Reconnaissance</t>
  </si>
  <si>
    <t>DesignSafe, ADCIRC, SMS, Haiyan, simulation, Philippines</t>
  </si>
  <si>
    <t>Wall, high axial load, RC wall, experimental testing, University of Auckland, ductility, Ductile walls, Reinforced concrete, confinement, hoops, cross-ties, axial load, compression, crushing.</t>
  </si>
  <si>
    <t>Near-surface winds, Roughness sublayer, Wind pressure, Turbulence</t>
  </si>
  <si>
    <t>shake-table testing; precast structure; wall-slab-wall structure; lightly reinforced wall; wall-to-wall connection; three-way connection</t>
  </si>
  <si>
    <t>Hurricane Maria 2017, storm surge, ADCIRC+SWAN forecast, ADCIRC Surge Guidance System</t>
  </si>
  <si>
    <t>sediment transport, two-phase flow, sheet flow, momentary bed failure</t>
  </si>
  <si>
    <t>NCO, SI, Summer Institute, workshop, training, NHERI, conference</t>
  </si>
  <si>
    <t>Wood, Wind Engineering, Fragility Functions</t>
  </si>
  <si>
    <t>Subaerial and submarine landslides, Landslide-induced tsunamis, Coastal hazard assessment</t>
  </si>
  <si>
    <t>Hurricane Maria, Puerto Rico, wind, reconnaissance, hurricanes</t>
  </si>
  <si>
    <t>hurricane, steel buildings, reconnaissance</t>
  </si>
  <si>
    <t>landslides, rock avalanche, landslide mobility, impact area</t>
  </si>
  <si>
    <t>Hurricane, wind, storm surge, damage assessment, Puerto Rico, Maria</t>
  </si>
  <si>
    <t>storm surge; data assimilation; forecasting; coastal flooding</t>
  </si>
  <si>
    <t>StEER, Reconnaissance, Event Briefing, earthquake, Turkey</t>
  </si>
  <si>
    <t>Granular columns, liquefaction, slope, stone columns, gravel columns</t>
  </si>
  <si>
    <t>Earthquake reconnaissance, geotechnical earthquake engineering, Alaska, Anchorage, earthquake, M7.0</t>
  </si>
  <si>
    <t>seismic; fire; reinforced concrete; wall; opensees; safir; post-earthquake fire; multihazard</t>
  </si>
  <si>
    <t>Reconnaissance, Earthquake, Turkey, Elazig, Geotechnical Evaluation</t>
  </si>
  <si>
    <t>Mexico City, Ambient vibration data, damaged buildings</t>
  </si>
  <si>
    <t>High-strength steel, reinforced concrete walls, T-shaped wall</t>
  </si>
  <si>
    <t>Land subsidence, sea level rise, transportation system</t>
  </si>
  <si>
    <t>Florida, Hurricane Michael, StEER, Reconnaissance</t>
  </si>
  <si>
    <t>Nonlinear energy sink, system identification, Sobol’ sensitivity analysis, unscented Kalman filter</t>
  </si>
  <si>
    <t>Deep site characterization, shear wave velocity, multi channel analysis of surface wave, microtremor array measurements, horizontal to vertical spectral ratio method, Mississippi Embayment, seismic stations</t>
  </si>
  <si>
    <t>Cyclic Torsional Shear, Liquefaction resistance, Ottawa sand, Stress-strain response</t>
  </si>
  <si>
    <t>Earthquake Simulations, Sedimentary Basins, Simulated Recorded Time Histories, Recording Stations</t>
  </si>
  <si>
    <t>None</t>
  </si>
  <si>
    <t>UT Austin Mobile Shakers Facility, CPT, Soil Characterization, Axial Pile Capacities, experimental</t>
  </si>
  <si>
    <t>seismic, earthquake, PBEE, fragility, performance, building, structure, PSDA</t>
  </si>
  <si>
    <t>storm surge, tropical cyclones, ensemble modeling, ADCIRC, WRF</t>
  </si>
  <si>
    <t>Palu, Indonesia, Earthquake, Tsunami, StEER, Reconnaissance</t>
  </si>
  <si>
    <t>NGA-East, Site Response, GWG-S, NoSQL Database Files</t>
  </si>
  <si>
    <t>hurricane, Harvey, reconnaissance, engineering, damage</t>
  </si>
  <si>
    <t>WUS, Site Response, Simulation, NoSQL Database Files</t>
  </si>
  <si>
    <t>hurricane, Harvey, waste debris, drones,UAV, smartphones, natural disaster, photogrammetry</t>
  </si>
  <si>
    <t>Dynamic testing, Shaker tests, Reinforced Concrete building, Damage scenarios, Forced vibration, Aged buildings, Nonlinear behavior</t>
  </si>
  <si>
    <t>Wavelet-Galerkin, Thunderstorm Downburst, Transient Simulation</t>
  </si>
  <si>
    <t>Mobile Shakers Facility at University of Texas - Austin, Earthquake engineering, K'nex models</t>
  </si>
  <si>
    <t>Opensees, Bridge classes, parameterized fragilities, seismic response</t>
  </si>
  <si>
    <t>storm surge, simulation, surge hazard</t>
  </si>
  <si>
    <t>StEER, Reconnaissance, EARR, hurricane, Marsh Harbour, Treasure Cay, Great Abaco Island, Bahamas</t>
  </si>
  <si>
    <t>StEER, Reconnaissance, Event Briefing, earthquake, typhoon, Typhoon Hagibis, Honshu, Japan</t>
  </si>
  <si>
    <t>StEER, Reconnaissance, Event Briefing, earthquake, Albania</t>
  </si>
  <si>
    <t>CLT, Lightframe Wood, Hybrid Structures, Wood buildings</t>
  </si>
  <si>
    <t>Tall Building, Performance-Based Earthquake Engineering, Urban Resilience, Remote Sensing, Artificial Intelligence, Machine Learning</t>
  </si>
  <si>
    <t>earthquake engineering, seismic protective systems, international collaborations</t>
  </si>
  <si>
    <t>Storm Surge, Coastal Wetlands, Saltmarsh, Wave Attenuation, Hydrodynamics, Vegetation, natural flood defense systems</t>
  </si>
  <si>
    <t>earthquake, social vulnerability, rWHALE</t>
  </si>
  <si>
    <t>Christchurch, shear wave velocity, surface wave, MASW, MAM</t>
  </si>
  <si>
    <t>StEER, Reconnaissance, Event Briefing, earthquake, Philippines</t>
  </si>
  <si>
    <t>Nepal, earthquake, lidar, structure from motion</t>
  </si>
  <si>
    <t>Seismic slope stability, Sliding displacements, Probabilistic Slope performance, Rigid Sliding Masses</t>
  </si>
  <si>
    <t>Building torsion, forced vibration tests, full-scale concrete building, mechanical eccentric-mass exciter</t>
  </si>
  <si>
    <t>steel, gravity framing, seismic, large-scale experiment</t>
  </si>
  <si>
    <t>direct simple shear, intermediate soils, element testing, liquefaction</t>
  </si>
  <si>
    <t>surfzone, hydrodynamics, bathymetry, advection, vorticity, waves, currents, storms</t>
  </si>
  <si>
    <t>hurricane, storm surge, infragravity waves, meteotsunami, overwash, dune collision</t>
  </si>
  <si>
    <t>Timber bridge decks, Nail-laminated timber, Moisture content, Long-term monitoring, Calibration</t>
  </si>
  <si>
    <t>digital reconnaissance, virtual reconnaissance, rural, tornado, windstorm, earthquake, wildfire, flood</t>
  </si>
  <si>
    <t>Hurricane Harvey, wind damage, lidar, UAS</t>
  </si>
  <si>
    <t>Earthquake, hurricane, tsunami, fragility, vulnerability, building, performance-based, PEER, PBEE, pinch-point, incremental dynamic analysis</t>
  </si>
  <si>
    <t>StEER, Reconnaissance, PVRR, Puerto Rico, Earthquakes</t>
  </si>
  <si>
    <t>T-Rex, structural dynamic response, forced vibration test</t>
  </si>
  <si>
    <t>Land Subsidence, Sea Level Rise, Urban Flood</t>
  </si>
  <si>
    <t>surf zone, sheet flow, beach</t>
  </si>
  <si>
    <t>simulation, seismograms, ground motions, SCEC, BBP, synthetic, broadband</t>
  </si>
  <si>
    <t>Seismic hazard, Scalar hazard post-processing, Bayes rule, Copulas</t>
  </si>
  <si>
    <t>centrifuge, intermediate soils, silt, CPT</t>
  </si>
  <si>
    <t>Shaking table, steel, collapse</t>
  </si>
  <si>
    <t>Free field analysis, Total Stress, Effective Stress, OpenSees, Finite Elements, Constitutive Models</t>
  </si>
  <si>
    <t>Large eddy simulation, dam-break, swash, finger patterns, OpenFOAM, InterFoam</t>
  </si>
  <si>
    <t>Hurricane Harvey, Texas, Wind, Surge, Reconnaissance</t>
  </si>
  <si>
    <t>Field Measurements, Full Scale, Wind Induced Pressures, Boundary Layer Flow, Wind Engineering Research Field Laboratory</t>
  </si>
  <si>
    <t>Large High Performance Outdoor Shake Table, University of California San Diego, SAPWood Seismic Analysis Package for Woodframe Structures, MATLAB, hysteretic model, cold-formed steel</t>
  </si>
  <si>
    <t>UT Austin Mobile Shaker Facility, Python, MATLAB, DENISE, simulation, analysis</t>
  </si>
  <si>
    <t>hurricane, REU, University of Florida, wind, wind speed, wind direction, FCMP</t>
  </si>
  <si>
    <t>Wall of Wind, Matlab, Excel, LabView, transmission line</t>
  </si>
  <si>
    <t>vertical arrays, ground motion recordings</t>
  </si>
  <si>
    <t>Mobile Shakers, Rammed Aggregate Pier, Multi-Mode Device, Free-Free Resonant Column, Modified Effort Compaction, Liquefaction</t>
  </si>
  <si>
    <t>Wall of Wind Experimental Facility, cobra probe, experimental research, honeycombs</t>
  </si>
  <si>
    <t>centrifuge, liquefaction, repeated shaking, cone penetration resistances, sand</t>
  </si>
  <si>
    <t>liquefaction, model tests, round robin tests, centrifuge, experiments, simulations, validation</t>
  </si>
  <si>
    <t>Hurricane, Frances, wind data, surface winds, FCMP</t>
  </si>
  <si>
    <t>asce, sei, structures, congress, conference, presentations</t>
  </si>
  <si>
    <t>NHERI@UTexas, mobile shakers, geophone, Data Physics, K'NEX, experimental, forced vibration, outreach</t>
  </si>
  <si>
    <t>Liquefaction, Drains, Lateral Spreading</t>
  </si>
  <si>
    <t>storm surge, typhoon Haiyan, undergraduate research experience, advanced circulation ADCIRC</t>
  </si>
  <si>
    <t>elevated structure; physical model; wave loading, tsunami, TMA, regular waves</t>
  </si>
  <si>
    <t>collapse, soil-structure interaction, blast, building</t>
  </si>
  <si>
    <t>StEER, Reconnaissance, EARR, earthquake, Puerto Rico, Guánica, Guayanilla, Yauco</t>
  </si>
  <si>
    <t>Peat, levees, Sacramento-San Joaquin Delta, centrifuge experiment, SSI embankments, secondary compression organic soil</t>
  </si>
  <si>
    <t>deep convolutional neural network, laser-scanned range image, roadway crack</t>
  </si>
  <si>
    <t>StEER, Reconnaissance, earthquake, Utah</t>
  </si>
  <si>
    <t>Cloud-based data analytics, workflows, high performance computing, machine learning</t>
  </si>
  <si>
    <t>earthquake, reconnaissance, utah</t>
  </si>
  <si>
    <t>database, special steel moment resisting frames, seismic design, nonlinear structural model, seismic response</t>
  </si>
  <si>
    <t>Multi-Hazards, Research, NHERI, Science Plan, Earthquakes, Tsunamis, Windstorms, Storm Surge, Social Science, Simulation, Cyber-Infrastructure, Data</t>
  </si>
  <si>
    <t>Natural Hazards, Eathquakes, Tsunamis, Windstorms, Storm Surge, Coastal Engineering, Simulation, Cyberinfrastructure, Education and Community Outreach, Experimental Facilities, Research</t>
  </si>
  <si>
    <t>NHERI, NCO, TTC, Presentations</t>
  </si>
  <si>
    <t>reinforced concrete, wall, seismic design, minimum vertical reinforcement, plastic hinge region, reinforcement buckling, reinforcement fracture, concrete design standards</t>
  </si>
  <si>
    <t>cyber-physical systems, mechatronic, optimization, boundary layer wind tunnel</t>
  </si>
  <si>
    <t>2017 Mexico City Earthquake, reinforced concrete</t>
  </si>
  <si>
    <t>geotechnical, geophysical, river flooding</t>
  </si>
  <si>
    <t>StEER, reconnaissance, earthquake, tsunami, Palu, Sulawesi, Indonesia, damage assessment</t>
  </si>
  <si>
    <t>corrosion, reinforced concrete, seismic assessment, residual capacity, buildings</t>
  </si>
  <si>
    <t>Coastal Engineering; Sea Level Rise; Research Planning</t>
  </si>
  <si>
    <t>centrifuge, MICP, liquefaction, sand, CPT, shear wave velocity</t>
  </si>
  <si>
    <t>MICP, MIDP, T-Rex</t>
  </si>
  <si>
    <t>Seismic Fragility Analysis; Sequential Selection of Experiments; Bayesian Inference; Sequential Monte Carlo</t>
  </si>
  <si>
    <t>3D imaging, levee, Thumper,</t>
  </si>
  <si>
    <t>H/V, GEER, Microtremor</t>
  </si>
  <si>
    <t>StEER, reconnaissance, tornado, Nashville, damage assessments</t>
  </si>
  <si>
    <t>Artificial Intelligence, Machine Learning, Applications, Use Cases</t>
  </si>
  <si>
    <t>TTC, results, implementation, technology, transfer, report</t>
  </si>
  <si>
    <t>Performance-based Tornado Engineering (PBTE), Artificial Neural Networks (ANN), Surrogate Modeling, Performance-based Wind Engineering (PBWE)</t>
  </si>
  <si>
    <t>O.H. Hinsdale Wave Research Laboratory, Light-frame Wood Specimens, Cumulative damage, Progressive damage, Waves, Storm Surge, LiDAR, Leica Cyclone, experimental</t>
  </si>
  <si>
    <t>NHERI SimCenter, Python, stochastic ground motion simulation model, analysis</t>
  </si>
  <si>
    <t>Disaster reconnaissance, Hurricane Michael, LiDAR, RAPID facility, Steel structures, Structure-from-Motion</t>
  </si>
  <si>
    <t>Residual Stress, Steel, Steel Design, Hole-drilling, Rotary-straightening, UC San Diego, ABAQUS</t>
  </si>
  <si>
    <t>UC Berkeley SimCenter, EQHazard, OSMnx</t>
  </si>
  <si>
    <t>Earthquake engineering, simulations, stochastic model, potable water network, NGA-East, water pipe fragilities</t>
  </si>
  <si>
    <t>UCSD Large High Performance Outdoor Shake Table, data acquisition system, accelerometers, experimental</t>
  </si>
  <si>
    <t>Florida International University (FIU), Wall of Wind (WOW), MATLAB, Scanivalve Pressure Scanning System, Wind Research, Experimental</t>
  </si>
  <si>
    <t>StEER, Reconnaissance, PVRR, hurricane, Hurricane Dorian, Bahamas, North Carolina, South Carolina</t>
  </si>
  <si>
    <t>Large High Performance Outdoor Shake Table, SAP 2000, Seismic Performance, UCSD</t>
  </si>
  <si>
    <t>Lateral Stiffness, Fundamental Frequency, White noise, Static pull, seismic response, modeling, PISA3D, earthquake engineering, shake table, UC San Diego, LHPOST, steel-framed, steel frame, steel framed, composite deck, composite diaphragm, collector beam</t>
  </si>
  <si>
    <t>Wall of Wind experimental facility, experimental project, MATLAB, cobra probe</t>
  </si>
  <si>
    <t>Experimental data, circular reinforced concrete columns</t>
  </si>
  <si>
    <t>StEER, Reconnaissance, Event Briefing, Albania, Kashmir, Turkey</t>
  </si>
  <si>
    <t>Disaster reconnaissance, Hurricane Micheal, RAPID, Structure-from-Motion, Applied Streetview, UAV</t>
  </si>
  <si>
    <t>CPT, geotechnical, soil, centrifuge, model, CGM, effective stress, relative density, void ratio, in situ, pluviation</t>
  </si>
  <si>
    <t>StEER, Reconnaissance, hurricane, Hurricane Michael, damage assessment, UAS, laser scan, streetview</t>
  </si>
  <si>
    <t>StEER, virtual reconnaissance, earthquake, Nevada, event briefing</t>
  </si>
  <si>
    <t>Mexico City, Shear Wave Velocity, Multi Channel Analysis Of Surface Waves, Microtremor Array Measurements, Horizontal To Vertical Spectral Ratio Method</t>
  </si>
  <si>
    <t>Shear and axial failure, reinforced concrete columns</t>
  </si>
  <si>
    <t>Experimental data, rectangular reinforced concrete columns</t>
  </si>
  <si>
    <t>inversion, surface waves, parameterization, geopsy, benchmark</t>
  </si>
  <si>
    <t>rockfall, laser scans, lidar</t>
  </si>
  <si>
    <t>Long-span bridges; aeroelasticity; Scanlan (flutter) derivatives; wind tunnel tests.</t>
  </si>
  <si>
    <t>wave, coastal, storm surge, water, hydraulics</t>
  </si>
  <si>
    <t>Liquefaction, Silty Soils, Field Shaking Test, T-Rex</t>
  </si>
  <si>
    <t>Kaikōura Earthquake, New Zealand, landslide inventory, landslides, Earthquake-induced landslides</t>
  </si>
  <si>
    <t>Plastic hinge length, RC columns, Machine learning, Adaptive boosting, Fiber element analysis, Opensees</t>
  </si>
  <si>
    <t>Liquefaction, CPT, Case History Database</t>
  </si>
  <si>
    <t>3D FWI, SASW, RCTS, Go, Excavation</t>
  </si>
  <si>
    <t>reinforced concrete column; backbone curve; Chinese literature</t>
  </si>
  <si>
    <t>liquefaction, CPT, software, triggering, manifestation, fragility, vulnerability, cost-benefit analysis</t>
  </si>
  <si>
    <t>Seattle Clay, Excavation, Triaxial Test, PLAXIS</t>
  </si>
  <si>
    <t>non-structural, pipe lines, building envelopes, seismic damage, survey</t>
  </si>
  <si>
    <t>StEER, virtual reconnaissance, earthquake, pvrr, oaxaca, mexico, COVID, COVID-19</t>
  </si>
  <si>
    <t>earthquake, Mexico, reconnaissance, virtual</t>
  </si>
  <si>
    <t>landslides, rock avalanche, mass flow, splash zone, debris flow, debris avalanche</t>
  </si>
  <si>
    <t>Earthquake, Reconnaissance, Ridgecrest Earthquake Sequence, Report</t>
  </si>
  <si>
    <t>Content Analysis Software, Federal Disaster Spending, CDBG-DR Grants, FEMA Grants</t>
  </si>
  <si>
    <t>Finite element analysis, seismic slope displacement</t>
  </si>
  <si>
    <t>Natural Hazards, Eathquakes, Tsunamis, Network Coordination Office, Simulation, Cyberinfrastructure, Education and Community Outreach, Experimental Facilities, Research</t>
  </si>
  <si>
    <t>Landslide, Vulnerability, Risk analysis, Mortality, Probability of death, Disaster</t>
  </si>
  <si>
    <t>Disaster Policy, Federal Spending, Emergency Management, Poster, Undergraduate Research</t>
  </si>
  <si>
    <t>Cyclic Softening, Fine-Grained Soil, Soil-Foundation-Structure Interaction</t>
  </si>
  <si>
    <t>high strength steel, high-strength steel, reinforced concrete, coupling beams, cyclic loading, seismic, moment frame, diagonal reinforcement, diagonally-reinforced</t>
  </si>
  <si>
    <t>Ground motion selection; Multivariate hazard consistency; Multivariate return period; Vector conditioning intensity measures; Target spectra</t>
  </si>
  <si>
    <t>human-induced loads; vibration serviceability; force plate; 3D motion capture technology</t>
  </si>
  <si>
    <t>COVID-19, instrument repository, social determinants of health, food security</t>
  </si>
  <si>
    <t>earthquake, lateral spread, liquefaction, Christchurch</t>
  </si>
  <si>
    <t>earthquakes, induced seismicity, risk perception, hazard adjustments, college students, pre-post design</t>
  </si>
  <si>
    <t>Social Sciences, Cultural Competence, Hazards and Disaster Researchers, Research Teams Community-Driven, Quick Response Research</t>
  </si>
  <si>
    <t>Hurricane Florence, North Carolina, Damage Assessment, StEER, Reconnaissance</t>
  </si>
  <si>
    <t>Liquefaction- MICP-Sands- Silty Sands</t>
  </si>
  <si>
    <t>mental health, social sciences, pandemic, youth, colleges, COVID 19</t>
  </si>
  <si>
    <t>Field Research Preparation; Literature Review; Training; Social Science; Natural Hazards.</t>
  </si>
  <si>
    <t>Field Research Preparation; Literature Review; Training; Social Science; Natural Hazards</t>
  </si>
  <si>
    <t>Earthquake reconnaissance, Flowslide, landslide, liquefaction, ground failure, digital surface model, unmanned aerial vehicle (UAV), remote sensing, geotechnical earthquake engineering, Palu, Sulawesi, Indonesia</t>
  </si>
  <si>
    <t>Louisiana, Hurricane Laura, NEER, Reconnaissance, waves, water levels, surge, geotechnical, vegetation, inundation</t>
  </si>
  <si>
    <t>systematic literature review, process, how to, automated, Jupyter Notebook</t>
  </si>
  <si>
    <t>Sesimic performance, reinforced masonry, walls, shear, collapse, shake table, displacement capacity, ductility</t>
  </si>
  <si>
    <t>StEER, virtual reconnaissance, hurricane, Hurricane Sally, event briefing</t>
  </si>
  <si>
    <t>Seismic Behavior, Deep W-shape Columns, Machine Learning, Failure Mode, Collapse Behavior</t>
  </si>
  <si>
    <t>Community Resilience, Distributed Computing, Risk Assessment, Interdependecies</t>
  </si>
  <si>
    <t>Research Design; Methods; Ethics; Sampling; Training; Social Science; Natural Hazards</t>
  </si>
  <si>
    <t>hazard mitigation, state hazard mitigation officers, capacity, buyouts, housing acquisition, incentives, penalties, policy, floodplain management, state, local, BRIC, HMGP, PDM, FEMA</t>
  </si>
  <si>
    <t>Sampling; Field Research Preparation; Training; Social Science; Natural Hazards</t>
  </si>
  <si>
    <t>Rip Currents, Beach Hazards, Breaking Waves, Sandbars</t>
  </si>
  <si>
    <t>pile foundations; state pile inventory; seismic response models; California bridges; concrete and steel piles.</t>
  </si>
  <si>
    <t>StEER, virtual reconnaissance, hurricane, Hurricane Delta, event briefing</t>
  </si>
  <si>
    <t>Liquefaction, CPT, Case History Database, New Zealand</t>
  </si>
  <si>
    <t>Ground motions, time series, induced earthquakes</t>
  </si>
  <si>
    <t>jupyter notebook</t>
  </si>
  <si>
    <t>Puerto Rico, Earthquake, Reconnaissance, VERT</t>
  </si>
  <si>
    <t>Earthquake, Albania, Reconnaissance</t>
  </si>
  <si>
    <t>Centrifuge Test, Liquefaction, Liquefaction Mitigation, Soil-Structure Interaction</t>
  </si>
  <si>
    <t>CFD, OpenFOAM, Jupyter notebooks, Educational application</t>
  </si>
  <si>
    <t>NHERI, Natural Hazards Engineering Research Infrastructure, wind storms, hurricanes, earthquakes, multihazard, multi-hazard, shake table, natural hazards engineering, storm surge, simulation, extreme event reconnaissance, converge, StEER, RAPID, NSF-funded, real-time hybrid simulation, RTHS, wind tunnel, Wall of Wind, wave laboratory, Hinsdale, RTMD, mobile shakers, cyberinfrastructure, cyber infrastructure, data reuse</t>
  </si>
  <si>
    <t>Proposal Review; Proposal Writing; Funding; Training; Social Science; Natural Hazards</t>
  </si>
  <si>
    <t>Empathy; Research Ethics; Emotions; Data Collection; Fieldwork</t>
  </si>
  <si>
    <t>3D Full-waveform Inversion, Geotechnical site characterization, Sinkhole detection</t>
  </si>
  <si>
    <t>Annotated Bibliography, COVID-19, Economic Recovery, Economic Impacts, Business Recovery, Business Impacts</t>
  </si>
  <si>
    <t>Social Media, Machine Learning, Hurricane</t>
  </si>
  <si>
    <t>Community; Outreach; Partnerships; Ethics; Collaboration</t>
  </si>
  <si>
    <t>StEER, Reconnaissance, earthquake, Izmir, Turkey, Samos, Greece, Aegean Sea Earthquake, damage assessment, PVRR</t>
  </si>
  <si>
    <t>StEER, virtual reconnaissance, hurricane, Hurricane Zeta, Louisiana, Mississippi, event briefing</t>
  </si>
  <si>
    <t>StEER, virtual reconnaissance, hurricane, Hurricane Eta, Nicaragua, Honduras, Central America, North Carolina, event briefing</t>
  </si>
  <si>
    <t>Capacity Limit States; Damage States; Fragility; Bridges; Components; Columns; Piles; Bearings; Strip Seal; Seat Abutments; California Bridges</t>
  </si>
  <si>
    <t>Pandemic, COVID-19, Risk Perception, Information Sources, Protective Action</t>
  </si>
  <si>
    <t>Retrofit, Resale Value, Single-family Dwelling, Earthquake, California</t>
  </si>
  <si>
    <t>Seat Abutments; California Bridges; Inventory</t>
  </si>
  <si>
    <t>Earthquake; Peru; Laguna; StEER; P-VAST</t>
  </si>
  <si>
    <t>E-Defense, base isolation, finite element model, model updating</t>
  </si>
  <si>
    <t>Earthquake; California; Ridgecrest; StEER; P-VAST</t>
  </si>
  <si>
    <t>Natural hazards, image classification, visual data analysis, decision making</t>
  </si>
  <si>
    <t>Natural hazards, offshore wind turbine, pile-soil interactions, soil interactions, cyclic loading, REU, mobile shaker</t>
  </si>
  <si>
    <t>Data Processing, Python, automatize, GIS software, modeling, debris, framework, open source, datasets, georeferencing</t>
  </si>
  <si>
    <t>StEER, Reconnaissance, EARR, tornado, Alabama, Florida, Georgia</t>
  </si>
  <si>
    <t>Beef cattle production, Transportation, Synthetic Data, Interdependent systems</t>
  </si>
  <si>
    <t>MASW, 2D MASW, surface waves, subsurface anomaly detection, subsurface, anomaly, Python, DENISE</t>
  </si>
  <si>
    <t>UF Powell Laboratory, Fulcrum, Pictometry, Zillow, County Appraiser, data curation, analysis</t>
  </si>
  <si>
    <t>NHERI, NCO, ECO, Summer Institute, SI, San Antonio, outreach, education, training, workshop</t>
  </si>
  <si>
    <t>Lehigh University, AutoCAD, Simulink, experimental, seismic collector, cyclic loading</t>
  </si>
  <si>
    <t>Tornado; Reconnaissance; StEER; EARR</t>
  </si>
  <si>
    <t>StEER, Reconnaissance, Event Briefing, earthquake, Yibin City, China</t>
  </si>
  <si>
    <t>ATLSS Engineering Research Center; Lehigh University, friction damper, semi-active, Fusion 360, fabrication and experimentation</t>
  </si>
  <si>
    <t>Hurricane Michael; Elevated Buildings; Manufactured Homes; Mobile Homes; Wind Engineering</t>
  </si>
  <si>
    <t>Power systems, Nature gas, Synthetic data, Test systems</t>
  </si>
  <si>
    <t>StEER, Reconnaissance, Event Briefing, Cyclone, Idai, Kenneth</t>
  </si>
  <si>
    <t>StEER, Event Briefing, Hurricane, Barry, Structural</t>
  </si>
  <si>
    <t>Natural Hazards, Hurricane, Data-driven analysis, machine learning, risk assessment, probabilistic modeling, geodatabase, data processing, data visualization, data analysis, data science, Rice University, REU</t>
  </si>
  <si>
    <t>E-Defense, base isolation, system identification</t>
  </si>
  <si>
    <t>Tornado, Kansas, Tree-Fall, Single-Family Housing, Damage</t>
  </si>
  <si>
    <t>Earthquake reconnaissance, geotechnical earthquake engineering, site effects, subsidence, site response</t>
  </si>
  <si>
    <t>ATLSS Engineering Research Center, Lehigh University, Experimental, Cross-Laminated Timber, CLT, Self-Centering CLT Wall, Instrumentation, Seismic Testing</t>
  </si>
  <si>
    <t>NHERI, Science Plan, Workshop, International, 5 Year Plan</t>
  </si>
  <si>
    <t>Virtual Reconnaissance, Earthquake, Hospitals, Soft story building</t>
  </si>
  <si>
    <t>Palu; Indonesia; Tsunami;</t>
  </si>
  <si>
    <t>Language; Culture; Cultural Competence; Translation</t>
  </si>
  <si>
    <t>Institutional Review Board; IRB; Human Subjects; Ethics</t>
  </si>
  <si>
    <t>Disaster Damage Assessment, Image Classification, Mixed Data, First Response, Emergency Management, Hurricane  Harvey 2017</t>
  </si>
  <si>
    <t>Household Data, Earthquake Response, Tsunami Response, Risk Perception</t>
  </si>
  <si>
    <t>nheri, eucentre, partnership, international, pavia, italy</t>
  </si>
  <si>
    <t>Wave Hindcast, Ireland</t>
  </si>
  <si>
    <t>seismic isolation, rubber bearing, rotation</t>
  </si>
  <si>
    <t>paleoliquefaction, paleoseismology, seismic hazard, Pacific Northwest, Washington, Oregon</t>
  </si>
  <si>
    <t>Culture; Cultural Competence; Positionality; Context; Community</t>
  </si>
  <si>
    <t>2019 Ridgecrest Earthquake Sequence</t>
  </si>
  <si>
    <t>real-time hybrid simulation, wind engineering, cyber-physical</t>
  </si>
  <si>
    <t>Lateral spreading, earthquake, liquefaction, displacement, OpenSees, finite element</t>
  </si>
  <si>
    <t>windstorm related hazards, Mid-Scale Research Infrastructure (MsRI)</t>
  </si>
  <si>
    <t>natural hazards, disasters, research centers, GIS interactive web-based applications, academic, web map, social science</t>
  </si>
  <si>
    <t>Geotechnical, Scour, Coastal Erosion</t>
  </si>
  <si>
    <t>liquefaction, CPT, case history database, surface manifestations</t>
  </si>
  <si>
    <t>Earthquake, Philippine, Virtual Reconnaissance</t>
  </si>
  <si>
    <t>Pandemic, COVID-19, Food Access, Food Security, Social Determinants of Health</t>
  </si>
  <si>
    <t>StEER, virtual reconnaissance, earthquake, West Sulawesi, Indonesia, event briefing</t>
  </si>
  <si>
    <t>loss estimation; open data; building; hurricane; ontology; risk assessment</t>
  </si>
  <si>
    <t>Field Research Planning, Community Resilience, Longitudinal, Survey Instruments, Sample Frame, IRB Documents</t>
  </si>
  <si>
    <t>social vulnerability; data cleaning; longitudinal; texas</t>
  </si>
  <si>
    <t>precast concrete; wall; grouted connections; earthquake; seismic design; cyclic testing</t>
  </si>
  <si>
    <t>Cyclic Direct Simple Shear Test, Liquefaction, Sand, Stress-strain response</t>
  </si>
  <si>
    <t>EERI, LFE, StEER, reconnaissance, earthquake, Sisak-Moslavina, Zagreb, Croatia, damage assessment</t>
  </si>
  <si>
    <t>Fire, steel, elevated temperature, stress-strain curves</t>
  </si>
  <si>
    <t>US Census Bureau API, Jupyter Notebook, Python, Demographic Data, Block Groups</t>
  </si>
  <si>
    <t>Relational database, 2014 South Napa earthquake, damage, recovery,</t>
  </si>
  <si>
    <t>Fractional order spectrum intensity, bridge, liquefaction and lateral spreading, probabilistic seismic demand modeling, optimal intensity measure.</t>
  </si>
  <si>
    <t>COVID-19, pandemic, social sciences</t>
  </si>
  <si>
    <t>diagonally-reinforced, diagonally, reinforced, concrete, coupling, beams, experimental, results, database, aggregation</t>
  </si>
  <si>
    <t>StEER, reconnaissance, hurricane, Hurricane Laura, structural assessment, street-level panoramic imaging, UAS</t>
  </si>
  <si>
    <t>Community Resilience, Risk Assessment, Interdependencies, Building Portfolio, Transportation Network, Healthcare System</t>
  </si>
  <si>
    <t>Culture; Cultural Competence; Context; Communication; Engagement</t>
  </si>
  <si>
    <t>Wind hazards, wind loading, high-rise building, cladding design, wind tunnel test</t>
  </si>
  <si>
    <t>Methods; Qualitative research; Fieldnotes; Observations; Ethnography</t>
  </si>
  <si>
    <t>Methods; Observation; Qualitative Research; Fieldnotes; Ethnography</t>
  </si>
  <si>
    <t>Methods; Interviews; Qualitative Research; Recruitment</t>
  </si>
  <si>
    <t>Centrifuge testing, Liquefaction, Thin layer effect, Cone Penetration Test (CPT), Sand, Clayey silt</t>
  </si>
  <si>
    <t>Methods; Social Science; Qualitative; Survey Research; Data Collection</t>
  </si>
  <si>
    <t>Methods; Focus Groups; Qualitative Research</t>
  </si>
  <si>
    <t>Controlled rocking frame; Seismic design; Neural dynamic optimization; Self-centering force; Nonlinear analysis; control co-design; integrated design</t>
  </si>
  <si>
    <t>Human-AI Teaming, COVID-19, CERT, Annotation, Artificial Intelligence, Online Interviewing</t>
  </si>
  <si>
    <t>community-AI teaming, human-AI teaming, COVID-19, pandemic, volunteers, motivation, emergency management</t>
  </si>
  <si>
    <t>hurricane; erosion; overwash; barrier islands</t>
  </si>
  <si>
    <t>Archetype, Commercial Building, Structures, Taxonomy, BlM, Design, Seismic, Model</t>
  </si>
  <si>
    <t>Shake table test; Inelastic Torsion; Irregularities; Existing buildings; Reinforced Concrete</t>
  </si>
  <si>
    <t>Data Collection; Data Sources; Credibility; Methods</t>
  </si>
  <si>
    <t>Distributed Simulation, Community Resilience, Household Decisions, Aftershocks</t>
  </si>
  <si>
    <t>Methods; Quantitative; Qualitative; Mixed Methods; Research Questions</t>
  </si>
  <si>
    <t>Paleoliquefaction, Paleoseismology, Seismic Hazard, Pacific Northwest, Washington, Oregon</t>
  </si>
  <si>
    <t>StEER, reconnaissance, tornado, Alabama, Georgia, damage assessment</t>
  </si>
  <si>
    <t>Natural Disasters, Visualization, Earthquakes, Hurricanes, Virtual Reality</t>
  </si>
  <si>
    <t>VERT, reconnaissance, earthquake, damage, california</t>
  </si>
  <si>
    <t>time series, microtremor, HVSR</t>
  </si>
  <si>
    <t>Survey Research; Sampling; Data Management; Data Collection; Methods</t>
  </si>
  <si>
    <t>Building Structures; Earthquake-Resistant Design; Concentrically Braced Frames; Moderate-Seismic Regions; Low-Ductility; Reserve Capacity; Parametric Modeling; Nonlinear Collapse</t>
  </si>
  <si>
    <t>COVID; COVID-19; crisis communication; risk communication; risk perception; protective action; media dependency; information processing</t>
  </si>
  <si>
    <t>Methods; Interviews; Qualitative Research</t>
  </si>
  <si>
    <t>crisis communication; risk communication; risk perception; disaster management; media dependency; rumination; mitigation</t>
  </si>
  <si>
    <t>COVD-19, dual-gendered leadership, government emergency responses, grassroots reaction, Atlantic Canada,</t>
  </si>
  <si>
    <t>Data Management; Data Publication; Grants; National Science Foundation; DesignSafe</t>
  </si>
  <si>
    <t>isolation, seismic, floor, equipment, dual-mode, TMD</t>
  </si>
  <si>
    <t>coupled walls, high-strength reinforcement, chord rotation capacity, shear stress, reversed cyclic load, bar buckling</t>
  </si>
  <si>
    <t>Loss assessment, Repair methods, Repair costs, Repair time,</t>
  </si>
  <si>
    <t>Field Research; Planning; Mentoring; Safety; Training</t>
  </si>
  <si>
    <t>Fractional order intensity measure; structure; probabilistic seismic demand modeling; optimal intensity measure</t>
  </si>
  <si>
    <t>pipe piles, jacket structure, offshore wind, cyclic loading, sand, aging</t>
  </si>
  <si>
    <t>shake table test; reinforced concrete; low-damage; seismic resilient design; post-tensioned wall; slotted beam; wall-to-floor connection; energy dissipating devices;</t>
  </si>
  <si>
    <t>Field Deployment, Measurements, Wireless Sensor Network System, LIDAR, Hurricanes, Building Envelope, Wind Pressure, Wind Speed, Wind Direction, Wind Profiles</t>
  </si>
  <si>
    <t>Tornado prediction, Infrasaound Propagation, Turbulent-Acoustic Interaction, Wind Tunnel, Acoustic Propagation</t>
  </si>
  <si>
    <t>Emergency Management; Government; Canada; Law and Regulation; Disaster Response</t>
  </si>
  <si>
    <t>Drag Load, Downdrag, Piles, Centrifuge Testing</t>
  </si>
  <si>
    <t>Hurricane Michael, Florida, Damage Assessment, StEER, Reconnaissance</t>
  </si>
  <si>
    <t>Social Media Mining, Image Classification Machine Learning Model, Twitter Data, Pre-Processing Data, Journalist Identification</t>
  </si>
  <si>
    <t>Seismic Vulnerability Assessment, Asset Management, Rapid Analysis, Risk Management, Bridge Retrofit</t>
  </si>
  <si>
    <t>Field Research; Fieldwork Briefings; Research Planning; Logistics; Methods</t>
  </si>
  <si>
    <t>Field Research; Interviews; Methods; Doorstep Interviews</t>
  </si>
  <si>
    <t>Health Data; Privacy; Confidentiality; HIPAA; Data Management</t>
  </si>
  <si>
    <t>Columns; Damage States; Capacity; Experiments; Displacements; Ductility;</t>
  </si>
  <si>
    <t>Synthetic Ground Motions, Seismic Hazard Deaggregation, Deterministic and Stochastic Simulations, Site Response Analysis, Bridge Seismic Vulnerability</t>
  </si>
  <si>
    <t>Bio-Cementation, Triaxial Test, Three Levels Of Cementation, Different Stress Paths, Varying Particle Sizes</t>
  </si>
  <si>
    <t>extreme, convective, data, ASOS, thunderstorm, wind, gust,</t>
  </si>
  <si>
    <t>Beirut Port explosion, post-disaster reconnaissance, structural damage, non-structural damage, facade damage</t>
  </si>
  <si>
    <t>Field Research; Interviews; Methods</t>
  </si>
  <si>
    <t>SUMMEER, Virtual Reconnaissance, Flood, Construction Demolition waste, Vegetative Debris, HAZUS-MH, I-WASTE</t>
  </si>
  <si>
    <t>Map, Texas, Vs30, earthquake, geotechnical engineering, seismic</t>
  </si>
  <si>
    <t>Small Business Administration (SBA) Disaster Loans, Recovery</t>
  </si>
  <si>
    <t>Steel building, diaphragm, earthquake engineering, bare steel deck, concrete-filled steel deck, diaphragm strength, diaphragm ductility</t>
  </si>
  <si>
    <t>SUMMEER, Virtual Reconnaissance, Tornado, Construction Demolition Waste, Vegetative Debris, I-WASTE</t>
  </si>
  <si>
    <t>Seismic earth pressure, Jupyter, Soil-structure interaction.</t>
  </si>
  <si>
    <t>COVID-19, Human-animal bond, veterinary behavioural and medical service, companion animals, companion animal guardians</t>
  </si>
  <si>
    <t>soil liquefaction, geospatial modelling, near-real-time prediction</t>
  </si>
  <si>
    <t>Field Research; Planning; Materials; Supplies</t>
  </si>
  <si>
    <t>Virtual Reconnaissance; Internet; Preliminary Research; Secondary Data; Planning</t>
  </si>
  <si>
    <t>structural steel; cyclic loading;ductile fracture;ultra low-cycle fatigue</t>
  </si>
  <si>
    <t>surge, wave loading, tsunami, debris</t>
  </si>
  <si>
    <t>liquefaction, site characterization, subduction earthquakes</t>
  </si>
  <si>
    <t>Evaluation, User Survey, User Interviews</t>
  </si>
  <si>
    <t>Rapid response research, COVID-19, social scientists, Canada</t>
  </si>
  <si>
    <t>Surface Fault Rupture, Lifelines, Liquefaction</t>
  </si>
  <si>
    <t>DSS, cyclic, Direct Simple Shear, liquefaction, Ottawa</t>
  </si>
  <si>
    <t>Tropical cyclones, Sequential landfall, Poisson-Gaussian model, Climate projection</t>
  </si>
  <si>
    <t>field research planning, longitudinal, buyouts, recruitment instrument, interview instruments, IRB documents</t>
  </si>
  <si>
    <t>rolling pendulum floor isolation system, multi-directional shake table, kinematics validation, Fusion 360, ATLSS Engineering Research Center, Lehigh University</t>
  </si>
  <si>
    <t>Hurricane Harvey, social sciences, hazards and disaster field, convergence research, CONVERGE, University of Colorado Boulder</t>
  </si>
  <si>
    <t>RC walls, ductile walls, earthquakes, wall database</t>
  </si>
  <si>
    <t>Small business, COVID-19, surveys, hurricane preparedness, natural hazard resilience</t>
  </si>
  <si>
    <t>UC Berkeley SimCenter, Uncertainty Analysis, Sensitivity Analysis, Bayesian Calibration, Forward Propagation, quoFEM</t>
  </si>
  <si>
    <t>CONVERGE, StEER, Structural Extreme Events Reconnaissance, Uniform Construction Code, FEMA HAZUS-MH</t>
  </si>
  <si>
    <t>banded rotary friction device, self-centering base isolation systems, seismic hazard mitigation, structural damage mitigation, real-time hybrid simulations, HyCoM-3D, nonlinear structures, nonlinear SDOF, resiliency, resilient structures</t>
  </si>
  <si>
    <t>Soil Water Retention Curve, unsaturated soil, Lattice Boltzmann Method, cluster order, porosity</t>
  </si>
  <si>
    <t>UC Berkeley SimCenter, Machine Learning, GeoClaw, Neural Networks, Storm Surge</t>
  </si>
  <si>
    <t>COVID-19, on-campus evictions, university/college students</t>
  </si>
  <si>
    <t>PV array, Wall of Wind, field measurements, pressure coefficients, ASCE 7-16</t>
  </si>
  <si>
    <t>Deep-sea pipeline; Pipeline walking; Interface frictional resistance; Jupyter Notebooks; Data calibration</t>
  </si>
  <si>
    <t>panoramic photos, photogrammetry, structure-from-motion, streetview, Pix4DMapper, point cloud</t>
  </si>
  <si>
    <t>LiDAR, Structure from Motion, CloudCompare, Pix4D, Colorization, Point Cloud, Phoenix LiDAR Systems, Applied Streetview</t>
  </si>
  <si>
    <t>Friction Damper, Semi-Active, LuGre, LQR, Passive, Active</t>
  </si>
  <si>
    <t>Cordons, building functional recovery time, community resilience, recovery targets, mitigation strategies, San Francisco, FEMA P-58, REDi, regional ground motion simulation</t>
  </si>
  <si>
    <t>resilient, reusable, buckling-restrained braces, DuraFuse plates, stretch length anchors</t>
  </si>
  <si>
    <t>Earthquake, Liquefaction, Ground Motion, Interpolation, Kriging.</t>
  </si>
  <si>
    <t>Debris, Transport, Tsunami, Obstacle, Density</t>
  </si>
  <si>
    <t>High-Strength Steel, High-Strength Reinforcement, Reinforced Concrete, T-Shaped Walls, Reverse Cyclic Loading, Earthquake Resistant</t>
  </si>
  <si>
    <t>Hazards and disaster research, post-secondary education, Ontario Canada, faculty members, courses, programs</t>
  </si>
  <si>
    <t>Liquefaction, Next Generation Liquefaction, Christchurch, Ground Motion Intensity, Peak Ground Acceleration</t>
  </si>
  <si>
    <t>pressure, shapes, wind tunnel</t>
  </si>
  <si>
    <t>U.S. territories, COVID-19, hurricanes, evacuation, decision-making, Puerto Rico, US Virgin Islands</t>
  </si>
  <si>
    <t>Waves, reflection coefficient. Orbital Velocity Method, incident wave, wave basin, wave flume, acoustic doppler velocimeters.</t>
  </si>
  <si>
    <t>LiDAR, iPad Pro, damage, scanner</t>
  </si>
  <si>
    <t>Coastal Resilience, green-infrastructure, wave energy, dissipation, transmission</t>
  </si>
  <si>
    <t>Shear-wave velocity, soil strata, liquefaction, kriging</t>
  </si>
  <si>
    <t>Curtain Wall Systems, Double Skin Façade, Wall of Wind, Numerical Model, midas Gen</t>
  </si>
  <si>
    <t>waves, surge, storms, natural hazards, natural shorelines, NNBF, mangroves, engineering with nature, Hurricane</t>
  </si>
  <si>
    <t>Pressure Vessels, Seismic Risk, Fragility Curves, ASME Code</t>
  </si>
  <si>
    <t>Wind energy, Wind turbine, K-12, STEM education, Boundary Layer Wind Tunnel</t>
  </si>
  <si>
    <t>NHERI, Summer Institute, Virtual Workshop, 2020</t>
  </si>
  <si>
    <t>NHERI Summer Institue, NSF-Funded</t>
  </si>
  <si>
    <t>lidar, flood risk management, technology adoption</t>
  </si>
  <si>
    <t>StEER, reconnaissance, earthquake, Nippes, Haiti, PVRR, damage assessment, EARR</t>
  </si>
  <si>
    <t>StEER, reconnaissance, hurricane, Hurricane Ida, Louisiana, PVRR, EARR, street-level panoramas, performance assessment, unmanned aerial vehicle</t>
  </si>
  <si>
    <t>O.H. Hinsdale Wave Research Laboratory, Submarine Volcanic Eruption Tsunami Generator (SVE-TG), PIV system, physical model simulation</t>
  </si>
  <si>
    <t>REU, hurricanes, COVID-19, virtual, weather, climate, sociology</t>
  </si>
  <si>
    <t>Cold-Formed Steel, ductility, durability, shear wall, gravity wall, tie-rod, type Ⅰ and type Ⅱ shear wall, and detailing.</t>
  </si>
  <si>
    <t>Elevated wood-frame structure, Hurricane wave, Hydrodynamic test, Overland Storm surge, Progressive damage, Structural tests (free vibration, forced vibration, ambient vibration)</t>
  </si>
  <si>
    <t>RC Columns, Modern Bridges, Experimental Data, Earthquake</t>
  </si>
  <si>
    <t>place attachment, well-being, flood, community support, coping, survey</t>
  </si>
  <si>
    <t>Hazards And Disaster Research, Post-Secondary Education, Ontario Canada, Faculty Members, Courses, Programs</t>
  </si>
  <si>
    <t>Tall Wood, CLT, Cross Laminated Timber</t>
  </si>
  <si>
    <t>Hetero-Functional Graph Theory, Power Systems, Graph theory</t>
  </si>
  <si>
    <t>Hetero-functional Graph Theory, Graph Theory, Electric Grid</t>
  </si>
  <si>
    <t>Wall of Wind, Florida International University, Elevated Structure, Elevated House, Wind Load,</t>
  </si>
  <si>
    <t>Hurricanes, Atlantic Hurricanes, Tropical Storms, Florida</t>
  </si>
  <si>
    <t>Tsunamis, waves, mangroves, dampening, wave height, green infrastructure, nature-based solution, O.H. Hinsdale Wave Research Laboratory, Oregon State University,</t>
  </si>
  <si>
    <t>Earthquake Engineering, Nonstructural components, Shaking-table, Experimental earthquake simulation, Seismic performance.</t>
  </si>
  <si>
    <t>EBFRP Retrofit; FRP Composites; Seismic; Deterioration; Reconnaissance; Durability; Materials Characterization</t>
  </si>
  <si>
    <t>community resilience, social institutions, systematic literature review</t>
  </si>
  <si>
    <t>Seismic Slope Displacement, Predictive Model, LS-Dyna, Earthquake</t>
  </si>
  <si>
    <t>Hurricane, GCM, synthetic downscaling</t>
  </si>
  <si>
    <t>Emergency Management; Government; Canada; Authority; Legislation</t>
  </si>
  <si>
    <t>transmission tower, hurricane, fragility models, resilience, wind tunnel tests, reliability analysis</t>
  </si>
  <si>
    <t>Field Research; Intellectual Disabilities; Vulnerable Populations; Interviews; Methods</t>
  </si>
  <si>
    <t>Field Shaking Test, Controlled Blasting Test, Cyclic Direct Simple Shear Test, Resonant Column &amp; Torsional Shear Test, Excess Pore-Water Pressure Generation, Shear Modulus, Transitional Soils</t>
  </si>
  <si>
    <t>Liquefaction Mitigation, MID, FIeld Shaking Test, T-Rex</t>
  </si>
  <si>
    <t>piles, liquefaction, inertia and kinematic loads</t>
  </si>
  <si>
    <t>optimization, diagrid, tall buildings, structures, earthquake, design</t>
  </si>
  <si>
    <t>SimCenter, workshop, multi-hazard, multi-disciplinary, interdisciplinary, ontology, software tools, data classification, aspirational data, critical questions, data needs, research gaps</t>
  </si>
  <si>
    <t>Tornado, Kansas, Single-Family Housing, Damage, UAS</t>
  </si>
  <si>
    <t>Contractors, Tornado, Risk Perception, KU Community,</t>
  </si>
  <si>
    <t>hurricane, evacuation, law enforcement, first responders, work and family conflict, Hurricane Rita</t>
  </si>
  <si>
    <t>Compound Hazards, TORFF, National Weather Service, Interviews, Twitter</t>
  </si>
  <si>
    <t>3HEAT; Personal Heat Exposure</t>
  </si>
  <si>
    <t>urban climate; heat mitigation; pavement; albedo; urban heat island</t>
  </si>
  <si>
    <t>policy, policy innovation, mitigation, housing acquisition, buyouts, diffusion, internal determinants, FEMA, capacity, social science, qualitative, interviews</t>
  </si>
  <si>
    <t>LIDAR, Elevation, Building Footprint, Method</t>
  </si>
  <si>
    <t>heat, plans, United States, document analysis</t>
  </si>
  <si>
    <t>Local scour; Solitary waves; Pile breakwater</t>
  </si>
  <si>
    <t>heatwave, blackout, power outage, critical infrastructure, extreme heat, health</t>
  </si>
  <si>
    <t>Disaster Resilience; Databases; Historical Source; Archival Methods; Central America</t>
  </si>
  <si>
    <t>Technology Transfer, Standards and Codes Design, Research Results</t>
  </si>
  <si>
    <t>Breakwater</t>
  </si>
  <si>
    <t>Virtual Testbed, Community Resilience, Expert Survey</t>
  </si>
  <si>
    <t>ground motions, Kik-net, seismology, Spectral acceleration, Fourier amplitude of ground motion, duration of ground motion</t>
  </si>
  <si>
    <t>Liquefaction, Model Tests, Round Robin Tests, Centrifuge, Experiments, Simulations, Validation</t>
  </si>
  <si>
    <t>shake table test, mass timber building, post-tensioned rocking wall, cross laminated timber (CLT), natural hazard, earthquake</t>
  </si>
  <si>
    <t>SimCenter, Testbed, Hurricane, Louisiana, Lake Charles, Hurricane Laura, Building Inventory, Rulesets, Documentation, Results</t>
  </si>
  <si>
    <t>Atlantic Canada, Post-Secondary Education, Hazards and Disaster Research, Courses, Programs</t>
  </si>
  <si>
    <t>hurricane pressure and wind fields; synthetic hurricanes; FEMA storms;  flood insurance rate maps</t>
  </si>
  <si>
    <t>RC shear walls, Retrofit, Resilience, Self-centering, Hybrid rocking, Quasi-static cyclic testing</t>
  </si>
  <si>
    <t>Field Guide, Adaptive capacity, Built infrastructure, Business recovery, Extreme weather events, Nonprofit recovery, Resilience planning, Recovery, Small businesses, Small- and Medium-sized Enterprises</t>
  </si>
  <si>
    <t>Landslide Runout; Travel distance; Empirical Datasets;</t>
  </si>
  <si>
    <t>tropical cyclones, rainfall, storm surge, compound flooding, climate change</t>
  </si>
  <si>
    <t>food security; food environment disruption; nutrition security; market basket assessment</t>
  </si>
  <si>
    <t>Run-up, swash, wind waves, infragravity waves, coastal hydrodynamics, coastal hazards</t>
  </si>
  <si>
    <t>Levee, Mobile Shaker, DAS, distributed acoustic sensing, Imaging</t>
  </si>
  <si>
    <t>Rockfall, earhquake, Port Hills, terrestrial lidar, terrestrial laser scanning</t>
  </si>
  <si>
    <t>Hurricane, wind data, surface winds, FCMP, Irene, Gordon, Lili, Charley, Ivan, Jeanne, Dennis, Katrina, Rita, Wilma, Gustav, Hanna, Ike</t>
  </si>
  <si>
    <t>Cone Penetration Test Data</t>
  </si>
  <si>
    <t>SimCenter, Natural Hazards, Images, Annotations, Labels, Street View, Deep Learning</t>
  </si>
  <si>
    <t>Hazards And Disaster Research, Post-Secondary Education, the Northwest Territories, Nunavut, and Yukon, Canada, Faculty Members, Courses, Programs</t>
  </si>
  <si>
    <t>Flood; Delta</t>
  </si>
  <si>
    <t>StEER, reconnaissance, tornado, quad-state tornado, Kentucky, Mayfield, damage assessment</t>
  </si>
  <si>
    <t>StEER, virtual reconnaissance, earthquake, Petrolia Earthquake, event briefing, California</t>
  </si>
  <si>
    <t>HVSR Database, Peak Identification, Regression Tree, Gaussian Pulse Fitting, Site Response</t>
  </si>
  <si>
    <t>Hazards And Disaster Research, Post-Secondary Education, Saskatchewan Canada, Faculty Members, Courses, Programs</t>
  </si>
  <si>
    <t>Liquefaction, embankment, remediation, soil-cement, centrifuge</t>
  </si>
  <si>
    <t>Hurricane ; Heatwave; Power Grids; Climate Change ; Resilience</t>
  </si>
  <si>
    <t>flood defense systems, time-dependent fragility, decision sciences, evacuation decisions</t>
  </si>
  <si>
    <t>soil-structure interaction; structure-soil-structure interaction; seismic coupling; liquefaction; finite element analysis; numerical modeling; centrifuge modeling; urban liquefaction.</t>
  </si>
  <si>
    <t>Roof overhangs, Soffits, Wind loads, Pressure coefficient, Wind tunnel, Wind standards and codes of practice, Low-rise buildings</t>
  </si>
  <si>
    <t>coastal erosion, beach nourishment</t>
  </si>
  <si>
    <t>open data; ruleset; hurricane; building characterization</t>
  </si>
  <si>
    <t>Deep foundations, interface, bioinspired</t>
  </si>
  <si>
    <t>wildfire, WUI community, Paradise, Camp Fire</t>
  </si>
  <si>
    <t>StEER,  Tonga,  Volcanic Eruption, Tsunami, Event Briefing</t>
  </si>
  <si>
    <t>Ash Dispersal Simulation, Ashfall Deposit, Airborne Ash Concentrations, 1914 Taisho eruption, Sakurajima volcano</t>
  </si>
  <si>
    <t>Multimedia; Photography; Ethics; Communications; Visual Media</t>
  </si>
  <si>
    <t>Multimedia; Videography; Communications; Visual Media</t>
  </si>
  <si>
    <t>Ground Motions, Metadata, Earthquake, Basin Effects, Site Response</t>
  </si>
  <si>
    <t>Design Framework; Resilience; Sustainability; Buildings; Envelope; Decision Making; Multiobjective Optimization Structure; Natural Hazards; Earthquake; Flood; Wind; Fragility Function; Joint Probability; Window; Energy</t>
  </si>
  <si>
    <t>distributed acoustic sensing, surface waves, near surface, site characterization, multichannel analysis of surface waves, MASW, geophones, linear array, fiber-optic sensing, subsurface imaging</t>
  </si>
  <si>
    <t>machine learning; random forest; liquefaction; lateral spreading; 2011 Christchurch earthquake.</t>
  </si>
  <si>
    <t>Multimedia; Media; Communications; Press; Ethics</t>
  </si>
  <si>
    <t>hurricane, housing inventory, machine learning, built environment, exposure, regional</t>
  </si>
  <si>
    <t>Oscillator duration, Random vibration theory</t>
  </si>
  <si>
    <t>Delta; Multi-hazard; geophysics; earthquake; flood; levee</t>
  </si>
  <si>
    <t>field research planning, community resilience, longitudinal, survey instruments, sample frame, IRB documents</t>
  </si>
  <si>
    <t>steel, ductile fracture, crack, propagation</t>
  </si>
  <si>
    <t>wireless sensor network pressure measurements - large scale testing - wall of wind</t>
  </si>
  <si>
    <t>COVID-19; Researcher-practitioner partnership; newcomer; settlement services; virtual program; social ties; community connections; Community development; Community cohesion</t>
  </si>
  <si>
    <t>Near-field tsunami source; tsunami run-up distribution; tsunami run-up records; northern Chile; tsunami inversion</t>
  </si>
  <si>
    <t>field research planning, food access, survey instruments, sample frame</t>
  </si>
  <si>
    <t>liquefaction susceptibility, uncertainty, gaussian process, soil variability, geostatistical model, geospatial statistics</t>
  </si>
  <si>
    <t>Human-animal bonds, human-animal welfare, hazards and disaster research</t>
  </si>
  <si>
    <t>winter storm, surge, waves, erosion, inundation</t>
  </si>
  <si>
    <t>Flash flood, Information Retrieval, Machine Learning</t>
  </si>
  <si>
    <t>geotechnical, faculty, database, gender parity,</t>
  </si>
  <si>
    <t>SimCenter, Testbed, Hurricane, New Jersey, Atlantic County, Building Inventory, Rulesets, Documentation, Results</t>
  </si>
  <si>
    <t>earthquake, PSHA, probabilistic seismic hazard analysis, site response, Senior Seismic Hazard Analysis Committee, SSHAC</t>
  </si>
  <si>
    <t>Green Social Work, Educational Resources, Environmental Justice, Social Justice, Sustainability</t>
  </si>
  <si>
    <t>StEER, Tornado, Texas, Louisiana, Mississippi, Alabama, Florida, Event Briefing</t>
  </si>
  <si>
    <t>COVID-19, hurricane, risk perception, evacuations</t>
  </si>
  <si>
    <t>tsunami, hurricane, engineering with nature, natural and nature-based features, mangroves, physical model</t>
  </si>
  <si>
    <t>Tsunami; Laboratory experiments; Debris; Optical measurements; Overland flow.</t>
  </si>
  <si>
    <t>Sediment Transport, Ripple Process, Morphological Diffusion</t>
  </si>
  <si>
    <t>Structural health monitoring, Real-time damage identification, Video processing, Data-driven, Deep learning</t>
  </si>
  <si>
    <t>buyout; choice experiment; flood insurance; flood risk and mitigation; home elevation; willingness to accept</t>
  </si>
  <si>
    <t>Topographic effects, speed up, turbulent boundary layers, surface wind field, hurricane winds, experimental flow simulation, Puerto Rico</t>
  </si>
  <si>
    <t>tropical cyclone, rainfall, climate change</t>
  </si>
  <si>
    <t>Fragility, Lifelines, Earthquake, Landslide, Tsunami</t>
  </si>
  <si>
    <t>Energy systems, Fragility functions, Recovery models, Seismic, Water and Wastewater systems</t>
  </si>
  <si>
    <t>Ground motion model, GMM, Earthquake, Texas, Oklahoma, Kansas</t>
  </si>
  <si>
    <t>Multiple hazards, Seismic-tsunami, Infrastructure, Social impacts, Community resilience</t>
  </si>
  <si>
    <t>Eastern Canada; Fourier Spectrum Database; Response Spectral Database; Station Metadata; Time Series; Ground Motions</t>
  </si>
  <si>
    <t>Technology Transfer, Standards and Codes, Design, Research Results, Research Implementation Potential, Interviews to Researchers</t>
  </si>
  <si>
    <t>Masonry Infilled Frames, Database</t>
  </si>
  <si>
    <t>cone penetration testing, calibration chamber, diameter correction factor, strength and compressibility of soils</t>
  </si>
  <si>
    <t>Tsunami; Tonga; Volcano; Eruption</t>
  </si>
  <si>
    <t>earthquake, sinkholes</t>
  </si>
  <si>
    <t>SUMMEER, Virtual Reconnaissance, Hurricane, Disaster Waste Materials, Construction Demolition Waste, Vegetative Debris, HAZUS-MH</t>
  </si>
  <si>
    <t>Social and Economic Population Data, Housing Unit, US Census, Synthetic Population; IN-CORE</t>
  </si>
  <si>
    <t>Cold-Formed Steel, In-line Wall Testing, Finishes, Gravity Walls, Tall building Systems, Fastener Testing, Diaphragm Response</t>
  </si>
  <si>
    <t>floods, foundation damage, scour, erosion, bridge collapse</t>
  </si>
  <si>
    <t>Hurricane Michael, Scour, Momentary Liquefaction, Tropical Storm Melissa, Vertical Pore Pressure Gradients, Sandy Sediments.</t>
  </si>
  <si>
    <t>Ground motion, time series, response spectrum, effective amplitude spectrum, California</t>
  </si>
  <si>
    <t>Tsunami, runup, forecasting, earthquake, 2011 Tohoku</t>
  </si>
  <si>
    <t>SimCenter, pelicun, performance assessment, loss assessment</t>
  </si>
  <si>
    <t>Roof Overhangs, Soffits, Wind Loads, Pressure Coefficient, Wind Tunnel, Wind Standards And Codes Of Practice, Low-Rise Buildings</t>
  </si>
  <si>
    <t>DuneX data, surfzone waves, waves and currents, nearshore processes</t>
  </si>
  <si>
    <t>E-Defense, base isolation, elastic sliding bearings, rubber bearings, steel metallic yielding dampers</t>
  </si>
  <si>
    <t>VS30, Seismic-wave velocity, site response, ground motions</t>
  </si>
  <si>
    <t>Multihazard damages</t>
  </si>
  <si>
    <t>Database, Flanged Walls, Squat Walls, Reinforced Concrete</t>
  </si>
  <si>
    <t>global petrochemical refining infrastructure, global petrochemical trade network, coastal flood risk, sea level rise</t>
  </si>
  <si>
    <t>Essential but unexpected, underprotected, and undervalued COVID heroes: Individualworkfamily triangulation of frontline retail workers</t>
  </si>
  <si>
    <t>Vs30, P-wave seismogram method, HVSR, site characterization, California</t>
  </si>
  <si>
    <t>social vulnerability index, population change, Puerto Rico, Hurricane Maria, environmental migration</t>
  </si>
  <si>
    <t>Business, Survey, Compound events</t>
  </si>
  <si>
    <t>StEER, Virtual Reconnaissance, Earthquake, Afghanistan Earthquake, Event Briefing</t>
  </si>
  <si>
    <t>SUMMEER, Reconnaissance, Disaster Waste Materials, Disaster Debris, Data Needs</t>
  </si>
  <si>
    <t>Data, Model setup, Model output</t>
  </si>
  <si>
    <t>Adhesive, Museum Artefacts, Base isolation</t>
  </si>
  <si>
    <t>StEER, virtual reconnaissance, earthquake, Iran, event briefing</t>
  </si>
  <si>
    <t>Electric Power Network, Wood Poles, Prestressed Concrete Poles, Transmission Towers, Connectivity Data, Distribution System, Transmission System, Underground Lines, IN-CORE</t>
  </si>
  <si>
    <t>kernelset,gmproces,ground motion processing</t>
  </si>
  <si>
    <t>hurricane wind field, scenario analysis, damage and loss, social impacts, equity, community resilience</t>
  </si>
  <si>
    <t>Building damage, Hurricane, Satellite imagery, Post-disaster assessment</t>
  </si>
  <si>
    <t>data generation, bi-level optimization, food, energy, interdependencies, critical infrastructures</t>
  </si>
  <si>
    <t>Hybrid Simulation; Time delay; Delay compensation; Tracking control; Dynamic substructuring</t>
  </si>
  <si>
    <t>Building Structures; Finite Element; Machine Learning; Surrogate Models</t>
  </si>
  <si>
    <t>StEER, Virtual Reconnaissance, Earthquake, Philippines, Event Briefing</t>
  </si>
  <si>
    <t>Liquefaction, Loss, Earthquake, Hazard</t>
  </si>
  <si>
    <t>Transfer learning; Machine learning; Reinforced concrete; Lateral strength; Seismic capacity</t>
  </si>
  <si>
    <t>NHERI Lehigh; natural hazards; friction dampers; friction modeling; physics-informed machine learning; LuGre model</t>
  </si>
  <si>
    <t>NHERI SimCenter; surrogate modeling; Gaussian Process Regression; Probabilistic Learning on Manifolds; Seismic structural response</t>
  </si>
  <si>
    <t>Public health; Population health; Broader impacts</t>
  </si>
  <si>
    <t>Emergency and disaster management, education, risk, hazard, postsecondary educational institutes</t>
  </si>
  <si>
    <t>University of Florida Boundary Layer Wind Tunnel, approach terrain configuration, bluff body model, pressure coefficient, machine learning, artificial neural network</t>
  </si>
  <si>
    <t>NHERI Lehigh; Lehigh University; Pressurized sand damper; Rocking wall; Cross-laminated timber; Real-time hybrid simulations; Earthquake Engineering</t>
  </si>
  <si>
    <t>earthquake early warning, earthquake, risk perception, preparedness, ShakeAlert</t>
  </si>
  <si>
    <t>hurricanes, climate change, risk communication, risk perceptions, survey data</t>
  </si>
  <si>
    <t>DesignSafe, Machine Learning, GNS, Artificial Intelligence, TACC</t>
  </si>
  <si>
    <t>NHERI Lehigh, Lehigh University, 3D Model, Earthquakes, Floor isolation system, Real-time hybrid simulation, Concentrically braced frame, Nonlinear, Multi-directional</t>
  </si>
  <si>
    <t>Geostatistics; Spatial Variability; Finite Difference; FLAC; Site Investigations; Soil Dynamics; Liquefaction; Lateral Spreading; Cyclic Softening; Case Studies</t>
  </si>
  <si>
    <t>ARkStorm, simulation, California flood, megaflood, atmospheric river, extreme precipitation, extreme storm sequence, climate change, regional climate extremes, disaster scenarios</t>
  </si>
  <si>
    <t>Large-Scale Mobile Shakers at University of Texas at Austin, Non-invasive subsurface imaging, ParaView</t>
  </si>
  <si>
    <t>O.H. Hinsdale Wave Research Laboratory, wave reflection, reflected wave, Orbital Velocity method, acoustic doppler velocimeter, irregular waves</t>
  </si>
  <si>
    <t>University of Florida, Boundary layer wind tunnel, Wind engineering, Statistical equivalence, Higher-order turbulence, REU</t>
  </si>
  <si>
    <t>Cross-laminated timber (CLT), mass timber, finite element modeling, Abaqus, large high performance outdoor shake table (LHPOST)</t>
  </si>
  <si>
    <t>LHPOST, NHERI TallWood, mass timber, seismic resilience, BIM</t>
  </si>
  <si>
    <t>Highway vehicle routing, GPS data, Wildfire evacuation, Kincade Fire, California</t>
  </si>
  <si>
    <t>NHERI TallWood, mass timber, LHPOST, SAP2000, cross-laminated timber, finite element modeling</t>
  </si>
  <si>
    <t>RAPID, masonry buildings, UAV, LiDAR, point cloud, tornado, mayfield, tornado damage, structure-from-motion</t>
  </si>
  <si>
    <t>Hurricane, storm surge, ADCIRC</t>
  </si>
  <si>
    <t>Oregon State University, O.H. Hinsdale Wave Research Laboratory, Real-Time Hybrid Simulation, RTHS, Earthquake, Tsunami</t>
  </si>
  <si>
    <t>Wall of Wind, Florida International University, Photovoltaic Systems, Wind Engineering, Peak Pressure Coefficient, Resonance, Turbulence Spectrum</t>
  </si>
  <si>
    <t>Wall of Wind, peak pressure coefficients, elevated house, stilt, hurricane damage</t>
  </si>
  <si>
    <t>NHERI SimCenter, Seismic Structural Response, Bayesian Calibration, Steel02 Material Model, Model Uncertainty</t>
  </si>
  <si>
    <t>Shake Table test, Wood buildings, restoration, resilience</t>
  </si>
  <si>
    <t>Hazards And Disaster Research, Post-Secondary Education, Quebec Canada, Faculty Members, Courses, Programs</t>
  </si>
  <si>
    <t>Ground Motions, Metadata, Earthquake, Path Effects, Site Response</t>
  </si>
  <si>
    <t>Nature-based solutions, HWRL, Emerald Tutu, optical motion tracking</t>
  </si>
  <si>
    <t>Boundary Layer Wind Tunnel, Surface Wind Measurements, Hurricane, FCMP, Measurements, Calibration, Standardization, Orthogonalization, Coordinate Transformations, Rectification, Anemometer, Tiltmeter, Storm Surge, Flooding, Wind Loads, Portable Weather Station</t>
  </si>
  <si>
    <t>Wildfire, Colorado School of Public Health, survey development, risk perceptions, policy support, focusing events, policy preferences, public involvement, evacuation, emergency notifications, air quality, mental health</t>
  </si>
  <si>
    <t>Vision-based, Computer Vision, Image Processing, Surveillance Cameras, Structural Health Monitoring, System Identification, Data Reuse, BNCS, UCSD, LHPOST</t>
  </si>
  <si>
    <t>Hurricane Dorian, Post-disaster damage assessment, UAV, Visual dataset, Building damage</t>
  </si>
  <si>
    <t>Horizontal to Vertical Spectral Ratio, Non-invasive Subsurface Imaging, Large-Scale Mobile Shakers At University Of Texas At Austin</t>
  </si>
  <si>
    <t>RAPID, HVSR, Site characterization, Seismic site response, Soil dynamics, Geotechnical engineering, Sensors</t>
  </si>
  <si>
    <t>University of Texas at Austin, DesignSafe, Symbolic Regression, Artificial Intelligence, Cam-Clay, Python</t>
  </si>
  <si>
    <t>Periodic Barrier, Seismic isolation, T-Rex, Thumper, Periodic Foundations.</t>
  </si>
  <si>
    <t>UC Davis Center for Geotechnical Modeling, Image analysis, Differential Settlement, Transverse cracking, Levee, 3D displacements</t>
  </si>
  <si>
    <t>Hurricane, Mental Health, Social Work lens, Rapid Review</t>
  </si>
  <si>
    <t>Slope dispacement; Machine Learning; Subduction zone earthquakes</t>
  </si>
  <si>
    <t>Delft3D, XBeach, SWAN,  Hurricane Impact, Storm Surge, morphological change</t>
  </si>
  <si>
    <t>Flow visualization, Canopy, Mid-rise building, Separation bubble, Flow separation, Atmospheric boundary layer, Wind tunnel</t>
  </si>
  <si>
    <t>University of California, Davis, Soil Compaction, Centrifuge, Soil Samples, 3D Modeling</t>
  </si>
  <si>
    <t>StEER, Reconnaissance, Hurricane, Dorian, Grand Bahama Island, Great Abaco Island, Marsh Harbour, Freeport</t>
  </si>
  <si>
    <t>qualitative, Hurricane Harvey, winter storm Uri, COVID-19, cumulative disasters, intersectionality, Mexican immigrants, gender, disaster recovery, policy</t>
  </si>
  <si>
    <t>SimCenter, REU, Social Vulnerability, Regional Resilience Determination Tool, R2D, Storm Surge</t>
  </si>
  <si>
    <t>Intensity measure selection; Information theory</t>
  </si>
  <si>
    <t>NHERI Lehigh, Lehigh University, Pressurized Sand Damper, Bouc-Wen Model, Energy Dissipation Device, Earthquake Engineering</t>
  </si>
  <si>
    <t>NHERI RAPID Reconnaissance Facility, Terrestrial LiDAR Scanning, TLS, Mobile LiDAR, LiDAR, Leica RTC360, Smartphone LiDAR, Point Cloud, Cyclone Register 360, Pix4D, 3DScannerApp, Scaniverse, Field360 App</t>
  </si>
  <si>
    <t>relational database, strong motion data, seismic response reconstruction, earthquakes, structural response measurements</t>
  </si>
  <si>
    <t>social vulnerability index, community resilience, household dislocation, virtual testbeds</t>
  </si>
  <si>
    <t>Social Sciences, Research, Research Network, Methods, Data, Disaster Type, Disaster Phase, Hazards and Disaster Workforce</t>
  </si>
  <si>
    <t>2018 Anchorage Earthquake, 2019 Ridgecrest Earthquakes, earthquake early warning, schools, children, teachers</t>
  </si>
  <si>
    <t>Subduction earthquake, Thrust fault, Early Warning System, Moment magnitude 7.6</t>
  </si>
  <si>
    <t>EERI, LFE, Reconnaissance, Earthquake, Taiwan, Damage Assessment</t>
  </si>
  <si>
    <t>CSZ, M9, Social Science, Qualitative, Interviews, Research careers, scientific uncertainty, scientific discovery, scientific visualization</t>
  </si>
  <si>
    <t>earthquakes, disaster preparedness, social capital, community resilience</t>
  </si>
  <si>
    <t>Earthquake</t>
  </si>
  <si>
    <t>Indeterminate</t>
  </si>
  <si>
    <t>Earthquake, Wind</t>
  </si>
  <si>
    <t>Hurricane</t>
  </si>
  <si>
    <t>Landslide</t>
  </si>
  <si>
    <t>Flood, Hurricane</t>
  </si>
  <si>
    <t>Earthquake, Tsunami</t>
  </si>
  <si>
    <t>Tornado</t>
  </si>
  <si>
    <t>Earthquake, Landslide, Rockfall</t>
  </si>
  <si>
    <t>Earthquake, Landslide</t>
  </si>
  <si>
    <t>Pandemic</t>
  </si>
  <si>
    <t>COVID-19, Pandemic</t>
  </si>
  <si>
    <t>Fire</t>
  </si>
  <si>
    <t>Earthquake, Hurricane, Storm Surge</t>
  </si>
  <si>
    <t>Other</t>
  </si>
  <si>
    <t>Blast explosion</t>
  </si>
  <si>
    <t>Flood</t>
  </si>
  <si>
    <t>Tsunami</t>
  </si>
  <si>
    <t>Hurricane, Other</t>
  </si>
  <si>
    <t>Storm surge</t>
  </si>
  <si>
    <t>Hurricane, Landslide, Pandemic</t>
  </si>
  <si>
    <t>Flood, Hurricane, Tsunami</t>
  </si>
  <si>
    <t>Flood, Hurricane, Tornado</t>
  </si>
  <si>
    <t>Earthquake, Flood, Hurricane, Tsunami</t>
  </si>
  <si>
    <t>Extreme Heat</t>
  </si>
  <si>
    <t>Earthquake, Flood, Hurricane, Landslide, Other</t>
  </si>
  <si>
    <t>Earthquake, Hurricane, Tsunami</t>
  </si>
  <si>
    <t>Erosion</t>
  </si>
  <si>
    <t>Hurricane, Storm Surge</t>
  </si>
  <si>
    <t>Earthquake, Flood</t>
  </si>
  <si>
    <t>Earthquake, Rockfall</t>
  </si>
  <si>
    <t>Earthquake, Flood, Hurricane, Landslide, Other, Tornado, Tsunami</t>
  </si>
  <si>
    <t>Volcanic Ashfall, Volcanic Eruption</t>
  </si>
  <si>
    <t>Earthquake, Flood, Wind</t>
  </si>
  <si>
    <t>Earthquake, Flood, Landslide</t>
  </si>
  <si>
    <t>Hurricane, River Flood</t>
  </si>
  <si>
    <t>Earthquake, Fire, Flood, Other, Pandemic</t>
  </si>
  <si>
    <t>Database</t>
  </si>
  <si>
    <t>Hurricane, Pandemic</t>
  </si>
  <si>
    <t>Beach Erosion, Storm Surge, Tsunami</t>
  </si>
  <si>
    <t>Hurricane/Tropical Storm, Wind</t>
  </si>
  <si>
    <t>Hurricane/Tropical Storm</t>
  </si>
  <si>
    <t>Earthquake, Landslide, Tsunami</t>
  </si>
  <si>
    <t>Earthquake, Hurricane/Tropical Storm, Tornado, Tsunami</t>
  </si>
  <si>
    <t>Earthquake, Flood, Hurricane, Tornado</t>
  </si>
  <si>
    <t>Hurricane/Tropical Storm, Storm Surge</t>
  </si>
  <si>
    <t>Earthquake, Hurricane</t>
  </si>
  <si>
    <t>Flood, Hurricane/Tropical Storm, Storm Surge</t>
  </si>
  <si>
    <t>Hurricane/Tropical Storm, Pandemic</t>
  </si>
  <si>
    <t>Flood, Hurricane/Tropical Storm, Sea Level Rise, Storm Surge</t>
  </si>
  <si>
    <t>Hurricane/Tropical Storm, Storm Surge, Wind</t>
  </si>
  <si>
    <t>Atmospheric River, Flood</t>
  </si>
  <si>
    <t>Wildfire</t>
  </si>
  <si>
    <t>Extreme Temperatures, Hurricane/Tropical Storm, Pandemic</t>
  </si>
  <si>
    <t>Earthquake, Flood, Hurricane/Tropical Storm, Storm Surge, Tornado, Tsunami, Wind</t>
  </si>
  <si>
    <t>Earthquake, Fire, Flood, Hurricane, Landslide, Pandemic, Storm Surge, Tornado, Tsunami</t>
  </si>
  <si>
    <t>Count</t>
  </si>
  <si>
    <t>Total</t>
  </si>
  <si>
    <t>Of which REUs</t>
  </si>
  <si>
    <t>PI First</t>
  </si>
  <si>
    <t>PI Last</t>
  </si>
  <si>
    <t>Projects</t>
  </si>
  <si>
    <t>Quarter</t>
  </si>
  <si>
    <t>A1_PY2_Q3</t>
  </si>
  <si>
    <t>A1_PY2_Q4</t>
  </si>
  <si>
    <t>A1_PY3_Q1</t>
  </si>
  <si>
    <t>A1_PY3_Q2</t>
  </si>
  <si>
    <t>A1_PY3_Q3</t>
  </si>
  <si>
    <t>A1_PY3_Q4</t>
  </si>
  <si>
    <t>A1_PY4_Q1</t>
  </si>
  <si>
    <t>A1_PY4_Q2</t>
  </si>
  <si>
    <t>A1_PY4_Q3</t>
  </si>
  <si>
    <t>A1_PY4_Q4</t>
  </si>
  <si>
    <t>A1_PY5_Q1</t>
  </si>
  <si>
    <t>A1_PY5_Q2</t>
  </si>
  <si>
    <t>A1_PY5_Q3</t>
  </si>
  <si>
    <t>A1_PY5_Q4</t>
  </si>
  <si>
    <t>A1_PY5_Q5</t>
  </si>
  <si>
    <t>A2_PY1_Q1</t>
  </si>
  <si>
    <t>A2_PY1_Q2</t>
  </si>
  <si>
    <t>A2_PY1_Q3</t>
  </si>
  <si>
    <t>A2_PY1_Q4</t>
  </si>
  <si>
    <t>A2_PY2_Q1</t>
  </si>
  <si>
    <t>A2_PY2_Q2</t>
  </si>
  <si>
    <t>A2_PY2_Q3</t>
  </si>
  <si>
    <t>A2_PY2_Q4</t>
  </si>
  <si>
    <t>A2_PY3_Q1</t>
  </si>
  <si>
    <t>Key Word</t>
  </si>
  <si>
    <t>Project Count</t>
  </si>
  <si>
    <t>Hazard Type</t>
  </si>
  <si>
    <t>earthquake</t>
  </si>
  <si>
    <t>seism</t>
  </si>
  <si>
    <t>liquefaction</t>
  </si>
  <si>
    <t>tsunami</t>
  </si>
  <si>
    <t>tremor</t>
  </si>
  <si>
    <t>volcan</t>
  </si>
  <si>
    <t>aftershock</t>
  </si>
  <si>
    <t>NEESR</t>
  </si>
  <si>
    <t>hurricane</t>
  </si>
  <si>
    <t>wind</t>
  </si>
  <si>
    <t>storm</t>
  </si>
  <si>
    <t>surge</t>
  </si>
  <si>
    <t>tornado</t>
  </si>
  <si>
    <t>cyclone</t>
  </si>
  <si>
    <t>typhoon</t>
  </si>
  <si>
    <t>NSF Award</t>
  </si>
  <si>
    <t>PY2Q4 (thru 30Sep2022)</t>
  </si>
  <si>
    <t>PY2Q3 (thru 30Jun2022)</t>
  </si>
  <si>
    <t>PY2Q2 (thru 31Mar2022)</t>
  </si>
  <si>
    <t>PY2Q1 (thru 31Dec2021)</t>
  </si>
  <si>
    <t>PY1Q4 (thru 30Sep2021)</t>
  </si>
  <si>
    <t>PY1Q3 (thru 30Jun2021)</t>
  </si>
  <si>
    <t>PY1Q2 (thru 31Mar2021)</t>
  </si>
  <si>
    <t>PY1Q1 (thru 31Dec2020)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</si>
</sst>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u/>
      <sz val="11"/>
      <color theme="10"/>
      <name val="Calibri"/>
      <family val="2"/>
    </font>
    <font>
      <b/>
      <sz val="12"/>
      <color theme="1"/>
      <name val="Calibri"/>
      <family val="2"/>
      <scheme val="minor"/>
    </font>
    <font>
      <sz val="8"/>
      <name val="Calibri"/>
      <family val="2"/>
      <scheme val="minor"/>
    </font>
    <font>
      <sz val="11"/>
      <color rgb="FF000000"/>
      <name val="Calibri"/>
      <family val="2"/>
      <scheme val="minor"/>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5">
    <xf numFmtId="0" fontId="0" fillId="0" borderId="0" xfId="0"/>
    <xf numFmtId="0" fontId="1" fillId="0" borderId="1" xfId="0" applyFont="1" applyBorder="1" applyAlignment="1">
      <alignment horizontal="center" vertical="top"/>
    </xf>
    <xf numFmtId="0" fontId="2" fillId="0" borderId="0" xfId="1" applyAlignment="1" applyProtection="1"/>
    <xf numFmtId="0" fontId="0" fillId="0" borderId="1" xfId="0" applyBorder="1" applyAlignment="1">
      <alignment horizontal="center"/>
    </xf>
    <xf numFmtId="0" fontId="0" fillId="0" borderId="2" xfId="0" applyBorder="1"/>
    <xf numFmtId="0" fontId="0" fillId="0" borderId="3" xfId="0" applyBorder="1"/>
    <xf numFmtId="0" fontId="0" fillId="0" borderId="4" xfId="0" applyBorder="1"/>
    <xf numFmtId="0" fontId="0" fillId="0" borderId="5" xfId="0" applyBorder="1"/>
    <xf numFmtId="0" fontId="1" fillId="0" borderId="6" xfId="0" applyFont="1" applyBorder="1" applyAlignment="1">
      <alignment horizontal="center" vertical="top"/>
    </xf>
    <xf numFmtId="0" fontId="3" fillId="0" borderId="0" xfId="0" applyFont="1"/>
    <xf numFmtId="0" fontId="3" fillId="0" borderId="7" xfId="0" applyFont="1" applyBorder="1"/>
    <xf numFmtId="0" fontId="3" fillId="0" borderId="8" xfId="0" applyFont="1" applyBorder="1"/>
    <xf numFmtId="0" fontId="3" fillId="0" borderId="9" xfId="0" applyFont="1" applyBorder="1"/>
    <xf numFmtId="0" fontId="5" fillId="0" borderId="5" xfId="0" applyFont="1" applyBorder="1"/>
    <xf numFmtId="0" fontId="5" fillId="0" borderId="4" xfId="0" applyFont="1" applyBorder="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cascadia.oregonstate.edu/" TargetMode="External"/><Relationship Id="rId1" Type="http://schemas.openxmlformats.org/officeDocument/2006/relationships/hyperlink" Target="https://cascadia.oregonstate.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58"/>
  <sheetViews>
    <sheetView topLeftCell="A94" workbookViewId="0"/>
  </sheetViews>
  <sheetFormatPr baseColWidth="10" defaultColWidth="8.83203125" defaultRowHeight="15" x14ac:dyDescent="0.2"/>
  <cols>
    <col min="1" max="1" width="17.6640625" customWidth="1"/>
    <col min="2" max="2" width="10.6640625" customWidth="1"/>
    <col min="3" max="3" width="8.6640625" customWidth="1"/>
    <col min="4" max="5" width="16.6640625" customWidth="1"/>
    <col min="6" max="7" width="37.6640625" customWidth="1"/>
    <col min="8" max="8" width="15.6640625" customWidth="1"/>
    <col min="9" max="9" width="37.6640625" customWidth="1"/>
    <col min="10" max="10" width="18.6640625" customWidth="1"/>
    <col min="11" max="14" width="37.6640625" customWidth="1"/>
    <col min="15" max="15" width="16.6640625" customWidth="1"/>
    <col min="16" max="16" width="37.6640625" customWidth="1"/>
  </cols>
  <sheetData>
    <row r="1" spans="1:16"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row>
    <row r="2" spans="1:16" x14ac:dyDescent="0.2">
      <c r="A2" t="s">
        <v>16</v>
      </c>
      <c r="B2" t="s">
        <v>488</v>
      </c>
      <c r="C2" t="s">
        <v>1145</v>
      </c>
      <c r="D2" t="s">
        <v>1461</v>
      </c>
      <c r="E2" t="s">
        <v>1731</v>
      </c>
      <c r="F2" t="s">
        <v>2032</v>
      </c>
      <c r="G2" t="s">
        <v>2169</v>
      </c>
      <c r="H2" t="s">
        <v>2824</v>
      </c>
      <c r="I2" t="s">
        <v>2830</v>
      </c>
      <c r="L2" t="s">
        <v>2921</v>
      </c>
      <c r="M2" t="s">
        <v>3176</v>
      </c>
      <c r="N2" t="s">
        <v>3831</v>
      </c>
      <c r="O2" t="s">
        <v>2919</v>
      </c>
    </row>
    <row r="3" spans="1:16" x14ac:dyDescent="0.2">
      <c r="A3" t="s">
        <v>17</v>
      </c>
      <c r="B3" t="s">
        <v>489</v>
      </c>
      <c r="C3" t="s">
        <v>1146</v>
      </c>
      <c r="D3" t="s">
        <v>1462</v>
      </c>
      <c r="E3" t="s">
        <v>1732</v>
      </c>
      <c r="F3" t="s">
        <v>2033</v>
      </c>
      <c r="G3" t="s">
        <v>2170</v>
      </c>
      <c r="H3" t="s">
        <v>2825</v>
      </c>
      <c r="L3" t="s">
        <v>2922</v>
      </c>
      <c r="M3" t="s">
        <v>3177</v>
      </c>
      <c r="N3" t="s">
        <v>3832</v>
      </c>
      <c r="O3" t="s">
        <v>4475</v>
      </c>
    </row>
    <row r="4" spans="1:16" x14ac:dyDescent="0.2">
      <c r="A4" t="s">
        <v>18</v>
      </c>
      <c r="B4" t="s">
        <v>490</v>
      </c>
      <c r="C4" t="s">
        <v>1147</v>
      </c>
      <c r="D4" t="s">
        <v>1463</v>
      </c>
      <c r="E4" t="s">
        <v>1733</v>
      </c>
      <c r="F4" t="s">
        <v>2034</v>
      </c>
      <c r="G4" t="s">
        <v>2171</v>
      </c>
      <c r="H4" t="s">
        <v>2825</v>
      </c>
      <c r="L4" t="s">
        <v>2923</v>
      </c>
      <c r="M4" t="s">
        <v>3178</v>
      </c>
      <c r="N4" t="s">
        <v>3833</v>
      </c>
      <c r="O4" t="s">
        <v>4475</v>
      </c>
    </row>
    <row r="5" spans="1:16" x14ac:dyDescent="0.2">
      <c r="A5" t="s">
        <v>19</v>
      </c>
      <c r="B5" t="s">
        <v>491</v>
      </c>
      <c r="C5" t="s">
        <v>1148</v>
      </c>
      <c r="D5" t="s">
        <v>1464</v>
      </c>
      <c r="E5" t="s">
        <v>1734</v>
      </c>
      <c r="F5" t="s">
        <v>2035</v>
      </c>
      <c r="G5" t="s">
        <v>2172</v>
      </c>
      <c r="H5" t="s">
        <v>2825</v>
      </c>
      <c r="L5" t="s">
        <v>2924</v>
      </c>
      <c r="M5" t="s">
        <v>3179</v>
      </c>
      <c r="N5" t="s">
        <v>3834</v>
      </c>
      <c r="O5" t="s">
        <v>4475</v>
      </c>
    </row>
    <row r="6" spans="1:16" x14ac:dyDescent="0.2">
      <c r="A6" t="s">
        <v>20</v>
      </c>
      <c r="B6" t="s">
        <v>492</v>
      </c>
      <c r="C6" t="s">
        <v>1149</v>
      </c>
      <c r="D6" t="s">
        <v>1465</v>
      </c>
      <c r="E6" t="s">
        <v>1735</v>
      </c>
      <c r="F6" t="s">
        <v>2036</v>
      </c>
      <c r="G6" t="s">
        <v>2173</v>
      </c>
      <c r="H6" t="s">
        <v>2825</v>
      </c>
      <c r="I6" t="s">
        <v>2831</v>
      </c>
      <c r="J6" t="s">
        <v>2895</v>
      </c>
      <c r="L6" t="s">
        <v>2925</v>
      </c>
      <c r="M6" t="s">
        <v>3180</v>
      </c>
      <c r="N6" t="s">
        <v>3835</v>
      </c>
      <c r="O6" t="s">
        <v>4476</v>
      </c>
    </row>
    <row r="7" spans="1:16" x14ac:dyDescent="0.2">
      <c r="A7" t="s">
        <v>21</v>
      </c>
      <c r="B7" t="s">
        <v>493</v>
      </c>
      <c r="C7" t="s">
        <v>1150</v>
      </c>
      <c r="D7" t="s">
        <v>1466</v>
      </c>
      <c r="E7" t="s">
        <v>1736</v>
      </c>
      <c r="F7" t="s">
        <v>2037</v>
      </c>
      <c r="G7" t="s">
        <v>2174</v>
      </c>
      <c r="H7" t="s">
        <v>2825</v>
      </c>
      <c r="L7" t="s">
        <v>2926</v>
      </c>
      <c r="M7" t="s">
        <v>3181</v>
      </c>
      <c r="N7" t="s">
        <v>3836</v>
      </c>
      <c r="O7" t="s">
        <v>4475</v>
      </c>
    </row>
    <row r="8" spans="1:16" x14ac:dyDescent="0.2">
      <c r="A8" t="s">
        <v>22</v>
      </c>
      <c r="B8" t="s">
        <v>494</v>
      </c>
      <c r="C8" t="s">
        <v>1151</v>
      </c>
      <c r="D8" t="s">
        <v>1467</v>
      </c>
      <c r="E8" t="s">
        <v>1737</v>
      </c>
      <c r="F8" t="s">
        <v>2038</v>
      </c>
      <c r="G8" t="s">
        <v>2175</v>
      </c>
      <c r="H8" t="s">
        <v>2825</v>
      </c>
      <c r="L8" t="s">
        <v>2922</v>
      </c>
      <c r="M8" t="s">
        <v>3182</v>
      </c>
      <c r="N8" t="s">
        <v>3837</v>
      </c>
      <c r="O8" t="s">
        <v>2919</v>
      </c>
    </row>
    <row r="9" spans="1:16" x14ac:dyDescent="0.2">
      <c r="A9" t="s">
        <v>23</v>
      </c>
      <c r="B9" t="s">
        <v>495</v>
      </c>
      <c r="C9" t="s">
        <v>1152</v>
      </c>
      <c r="D9" t="s">
        <v>1468</v>
      </c>
      <c r="E9" t="s">
        <v>1738</v>
      </c>
      <c r="F9" t="s">
        <v>2037</v>
      </c>
      <c r="G9" t="s">
        <v>2176</v>
      </c>
      <c r="H9" t="s">
        <v>2825</v>
      </c>
      <c r="I9" t="s">
        <v>2832</v>
      </c>
      <c r="J9" t="s">
        <v>2895</v>
      </c>
      <c r="L9" t="s">
        <v>2927</v>
      </c>
      <c r="M9" t="s">
        <v>3183</v>
      </c>
      <c r="N9" t="s">
        <v>3838</v>
      </c>
      <c r="O9" t="s">
        <v>4477</v>
      </c>
    </row>
    <row r="10" spans="1:16" x14ac:dyDescent="0.2">
      <c r="A10" t="s">
        <v>24</v>
      </c>
      <c r="B10" t="s">
        <v>496</v>
      </c>
      <c r="C10" t="s">
        <v>1153</v>
      </c>
      <c r="D10" t="s">
        <v>1469</v>
      </c>
      <c r="E10" t="s">
        <v>1739</v>
      </c>
      <c r="F10" t="s">
        <v>2039</v>
      </c>
      <c r="G10" t="s">
        <v>2177</v>
      </c>
      <c r="H10" t="s">
        <v>2825</v>
      </c>
      <c r="L10" t="s">
        <v>2928</v>
      </c>
      <c r="M10" t="s">
        <v>3184</v>
      </c>
      <c r="N10" t="s">
        <v>3839</v>
      </c>
      <c r="O10" t="s">
        <v>4475</v>
      </c>
    </row>
    <row r="11" spans="1:16" x14ac:dyDescent="0.2">
      <c r="A11" t="s">
        <v>25</v>
      </c>
      <c r="B11" t="s">
        <v>497</v>
      </c>
      <c r="C11" t="s">
        <v>1154</v>
      </c>
      <c r="D11" t="s">
        <v>1470</v>
      </c>
      <c r="E11" t="s">
        <v>1740</v>
      </c>
      <c r="F11" t="s">
        <v>2034</v>
      </c>
      <c r="G11" t="s">
        <v>2178</v>
      </c>
      <c r="H11" t="s">
        <v>2825</v>
      </c>
      <c r="L11" t="s">
        <v>2929</v>
      </c>
      <c r="M11" t="s">
        <v>3185</v>
      </c>
      <c r="N11" t="s">
        <v>3840</v>
      </c>
      <c r="O11" t="s">
        <v>2919</v>
      </c>
    </row>
    <row r="12" spans="1:16" x14ac:dyDescent="0.2">
      <c r="A12" t="s">
        <v>26</v>
      </c>
      <c r="B12" t="s">
        <v>498</v>
      </c>
      <c r="C12" t="s">
        <v>1155</v>
      </c>
      <c r="D12" t="s">
        <v>1471</v>
      </c>
      <c r="E12" t="s">
        <v>1741</v>
      </c>
      <c r="F12" t="s">
        <v>2040</v>
      </c>
      <c r="G12" t="s">
        <v>2179</v>
      </c>
      <c r="H12" t="s">
        <v>2824</v>
      </c>
      <c r="I12" t="s">
        <v>2833</v>
      </c>
      <c r="L12" t="s">
        <v>2930</v>
      </c>
      <c r="M12" t="s">
        <v>3186</v>
      </c>
      <c r="N12" t="s">
        <v>3841</v>
      </c>
      <c r="O12" t="s">
        <v>4475</v>
      </c>
    </row>
    <row r="13" spans="1:16" x14ac:dyDescent="0.2">
      <c r="A13" t="s">
        <v>23</v>
      </c>
      <c r="B13" t="s">
        <v>499</v>
      </c>
      <c r="C13" t="s">
        <v>1156</v>
      </c>
      <c r="D13" t="s">
        <v>1472</v>
      </c>
      <c r="E13" t="s">
        <v>1742</v>
      </c>
      <c r="F13" t="s">
        <v>2041</v>
      </c>
      <c r="G13" t="s">
        <v>2180</v>
      </c>
      <c r="H13" t="s">
        <v>2825</v>
      </c>
      <c r="L13" t="s">
        <v>2931</v>
      </c>
      <c r="M13" t="s">
        <v>3187</v>
      </c>
      <c r="N13" t="s">
        <v>3842</v>
      </c>
      <c r="O13" t="s">
        <v>4476</v>
      </c>
    </row>
    <row r="14" spans="1:16" x14ac:dyDescent="0.2">
      <c r="A14" t="s">
        <v>27</v>
      </c>
      <c r="B14" t="s">
        <v>500</v>
      </c>
      <c r="C14" t="s">
        <v>1157</v>
      </c>
      <c r="D14" t="s">
        <v>1473</v>
      </c>
      <c r="E14" t="s">
        <v>1743</v>
      </c>
      <c r="F14" t="s">
        <v>2040</v>
      </c>
      <c r="G14" t="s">
        <v>2181</v>
      </c>
      <c r="H14" t="s">
        <v>2825</v>
      </c>
      <c r="L14" t="s">
        <v>2932</v>
      </c>
      <c r="M14" t="s">
        <v>3188</v>
      </c>
      <c r="N14" t="s">
        <v>3843</v>
      </c>
      <c r="O14" t="s">
        <v>4475</v>
      </c>
    </row>
    <row r="15" spans="1:16" x14ac:dyDescent="0.2">
      <c r="A15" t="s">
        <v>28</v>
      </c>
      <c r="B15" t="s">
        <v>501</v>
      </c>
      <c r="C15" t="s">
        <v>1158</v>
      </c>
      <c r="D15" t="s">
        <v>1468</v>
      </c>
      <c r="E15" t="s">
        <v>1744</v>
      </c>
      <c r="F15" t="s">
        <v>2042</v>
      </c>
      <c r="G15" t="s">
        <v>2182</v>
      </c>
      <c r="H15" t="s">
        <v>2825</v>
      </c>
      <c r="I15" t="s">
        <v>2831</v>
      </c>
      <c r="J15" t="s">
        <v>2895</v>
      </c>
      <c r="L15" t="s">
        <v>2925</v>
      </c>
      <c r="M15" t="s">
        <v>3189</v>
      </c>
      <c r="N15" t="s">
        <v>3844</v>
      </c>
      <c r="O15" t="s">
        <v>2919</v>
      </c>
    </row>
    <row r="16" spans="1:16" x14ac:dyDescent="0.2">
      <c r="A16" t="s">
        <v>27</v>
      </c>
      <c r="B16" t="s">
        <v>502</v>
      </c>
      <c r="C16" t="s">
        <v>1157</v>
      </c>
      <c r="D16" t="s">
        <v>1473</v>
      </c>
      <c r="E16" t="s">
        <v>1743</v>
      </c>
      <c r="F16" t="s">
        <v>2040</v>
      </c>
      <c r="G16" t="s">
        <v>2183</v>
      </c>
      <c r="H16" t="s">
        <v>2825</v>
      </c>
      <c r="L16" t="s">
        <v>2932</v>
      </c>
      <c r="M16" t="s">
        <v>3190</v>
      </c>
      <c r="N16" t="s">
        <v>3845</v>
      </c>
      <c r="O16" t="s">
        <v>4475</v>
      </c>
    </row>
    <row r="17" spans="1:15" x14ac:dyDescent="0.2">
      <c r="A17" t="s">
        <v>29</v>
      </c>
      <c r="B17" t="s">
        <v>503</v>
      </c>
      <c r="C17" t="s">
        <v>1150</v>
      </c>
      <c r="D17" t="s">
        <v>1466</v>
      </c>
      <c r="E17" t="s">
        <v>1736</v>
      </c>
      <c r="F17" t="s">
        <v>2037</v>
      </c>
      <c r="G17" t="s">
        <v>2184</v>
      </c>
      <c r="H17" t="s">
        <v>2825</v>
      </c>
      <c r="M17" t="s">
        <v>3191</v>
      </c>
      <c r="N17" t="s">
        <v>3846</v>
      </c>
      <c r="O17" t="s">
        <v>4475</v>
      </c>
    </row>
    <row r="18" spans="1:15" x14ac:dyDescent="0.2">
      <c r="A18" t="s">
        <v>30</v>
      </c>
      <c r="B18" t="s">
        <v>504</v>
      </c>
      <c r="C18" t="s">
        <v>1159</v>
      </c>
      <c r="D18" t="s">
        <v>1474</v>
      </c>
      <c r="E18" t="s">
        <v>1745</v>
      </c>
      <c r="F18" t="s">
        <v>2043</v>
      </c>
      <c r="G18" t="s">
        <v>2185</v>
      </c>
      <c r="H18" t="s">
        <v>2825</v>
      </c>
      <c r="L18" t="s">
        <v>2933</v>
      </c>
      <c r="M18" t="s">
        <v>3192</v>
      </c>
      <c r="N18" t="s">
        <v>3847</v>
      </c>
      <c r="O18" t="s">
        <v>4475</v>
      </c>
    </row>
    <row r="19" spans="1:15" x14ac:dyDescent="0.2">
      <c r="A19" t="s">
        <v>31</v>
      </c>
      <c r="B19" t="s">
        <v>505</v>
      </c>
      <c r="C19" t="s">
        <v>1160</v>
      </c>
      <c r="D19" t="s">
        <v>1475</v>
      </c>
      <c r="E19" t="s">
        <v>1746</v>
      </c>
      <c r="F19" t="s">
        <v>2044</v>
      </c>
      <c r="G19" t="s">
        <v>2186</v>
      </c>
      <c r="H19" t="s">
        <v>2824</v>
      </c>
      <c r="I19" t="s">
        <v>2834</v>
      </c>
      <c r="L19" t="s">
        <v>2934</v>
      </c>
      <c r="M19" t="s">
        <v>3193</v>
      </c>
      <c r="N19" t="s">
        <v>3848</v>
      </c>
      <c r="O19" t="s">
        <v>4476</v>
      </c>
    </row>
    <row r="20" spans="1:15" x14ac:dyDescent="0.2">
      <c r="A20" t="s">
        <v>32</v>
      </c>
      <c r="B20" t="s">
        <v>506</v>
      </c>
      <c r="C20" t="s">
        <v>1161</v>
      </c>
      <c r="D20" t="s">
        <v>1476</v>
      </c>
      <c r="E20" t="s">
        <v>1738</v>
      </c>
      <c r="F20" t="s">
        <v>2045</v>
      </c>
      <c r="G20" t="s">
        <v>2187</v>
      </c>
      <c r="H20" t="s">
        <v>2825</v>
      </c>
      <c r="L20" t="s">
        <v>2935</v>
      </c>
      <c r="M20" t="s">
        <v>3194</v>
      </c>
      <c r="N20" t="s">
        <v>3849</v>
      </c>
      <c r="O20" t="s">
        <v>4475</v>
      </c>
    </row>
    <row r="21" spans="1:15" x14ac:dyDescent="0.2">
      <c r="A21" t="s">
        <v>33</v>
      </c>
      <c r="B21" t="s">
        <v>507</v>
      </c>
      <c r="C21" t="s">
        <v>1150</v>
      </c>
      <c r="D21" t="s">
        <v>1466</v>
      </c>
      <c r="E21" t="s">
        <v>1736</v>
      </c>
      <c r="F21" t="s">
        <v>2037</v>
      </c>
      <c r="G21" t="s">
        <v>2188</v>
      </c>
      <c r="H21" t="s">
        <v>2825</v>
      </c>
      <c r="M21" t="s">
        <v>3195</v>
      </c>
      <c r="N21" t="s">
        <v>3850</v>
      </c>
      <c r="O21" t="s">
        <v>4477</v>
      </c>
    </row>
    <row r="22" spans="1:15" x14ac:dyDescent="0.2">
      <c r="A22" t="s">
        <v>34</v>
      </c>
      <c r="B22" t="s">
        <v>508</v>
      </c>
      <c r="C22" t="s">
        <v>1162</v>
      </c>
      <c r="D22" t="s">
        <v>1477</v>
      </c>
      <c r="E22" t="s">
        <v>1747</v>
      </c>
      <c r="F22" t="s">
        <v>2046</v>
      </c>
      <c r="G22" t="s">
        <v>2189</v>
      </c>
      <c r="H22" t="s">
        <v>2825</v>
      </c>
      <c r="L22" t="s">
        <v>2936</v>
      </c>
      <c r="M22" t="s">
        <v>3196</v>
      </c>
      <c r="N22" t="s">
        <v>3851</v>
      </c>
      <c r="O22" t="s">
        <v>2919</v>
      </c>
    </row>
    <row r="23" spans="1:15" x14ac:dyDescent="0.2">
      <c r="A23" t="s">
        <v>35</v>
      </c>
      <c r="B23" t="s">
        <v>509</v>
      </c>
      <c r="C23" t="s">
        <v>1155</v>
      </c>
      <c r="D23" t="s">
        <v>1471</v>
      </c>
      <c r="E23" t="s">
        <v>1741</v>
      </c>
      <c r="F23" t="s">
        <v>2040</v>
      </c>
      <c r="G23" t="s">
        <v>2190</v>
      </c>
      <c r="H23" t="s">
        <v>2824</v>
      </c>
      <c r="I23" t="s">
        <v>2835</v>
      </c>
      <c r="L23" t="s">
        <v>2930</v>
      </c>
      <c r="M23" t="s">
        <v>3197</v>
      </c>
      <c r="N23" t="s">
        <v>3852</v>
      </c>
      <c r="O23" t="s">
        <v>4475</v>
      </c>
    </row>
    <row r="24" spans="1:15" x14ac:dyDescent="0.2">
      <c r="A24" t="s">
        <v>36</v>
      </c>
      <c r="B24" t="s">
        <v>510</v>
      </c>
      <c r="C24" t="s">
        <v>1163</v>
      </c>
      <c r="D24" t="s">
        <v>1478</v>
      </c>
      <c r="E24" t="s">
        <v>1748</v>
      </c>
      <c r="F24" t="s">
        <v>2047</v>
      </c>
      <c r="G24" t="s">
        <v>2191</v>
      </c>
      <c r="H24" t="s">
        <v>2824</v>
      </c>
      <c r="I24" t="s">
        <v>2836</v>
      </c>
      <c r="M24" t="s">
        <v>3198</v>
      </c>
      <c r="N24" t="s">
        <v>3853</v>
      </c>
      <c r="O24" t="s">
        <v>2919</v>
      </c>
    </row>
    <row r="25" spans="1:15" x14ac:dyDescent="0.2">
      <c r="A25" t="s">
        <v>37</v>
      </c>
      <c r="B25" t="s">
        <v>511</v>
      </c>
      <c r="C25" t="s">
        <v>1164</v>
      </c>
      <c r="D25" t="s">
        <v>1479</v>
      </c>
      <c r="E25" t="s">
        <v>1749</v>
      </c>
      <c r="F25" t="s">
        <v>2048</v>
      </c>
      <c r="G25" t="s">
        <v>2192</v>
      </c>
      <c r="H25" t="s">
        <v>2825</v>
      </c>
      <c r="I25" t="s">
        <v>2837</v>
      </c>
      <c r="J25" t="s">
        <v>2895</v>
      </c>
      <c r="L25" t="s">
        <v>2937</v>
      </c>
      <c r="M25" t="s">
        <v>3199</v>
      </c>
      <c r="N25" t="s">
        <v>3854</v>
      </c>
      <c r="O25" t="s">
        <v>4476</v>
      </c>
    </row>
    <row r="26" spans="1:15" x14ac:dyDescent="0.2">
      <c r="A26" t="s">
        <v>38</v>
      </c>
      <c r="B26" t="s">
        <v>512</v>
      </c>
      <c r="C26" t="s">
        <v>1148</v>
      </c>
      <c r="D26" t="s">
        <v>1464</v>
      </c>
      <c r="E26" t="s">
        <v>1734</v>
      </c>
      <c r="F26" t="s">
        <v>2035</v>
      </c>
      <c r="G26" t="s">
        <v>2193</v>
      </c>
      <c r="H26" t="s">
        <v>2825</v>
      </c>
      <c r="L26" t="s">
        <v>2938</v>
      </c>
      <c r="M26" t="s">
        <v>3200</v>
      </c>
      <c r="N26" t="s">
        <v>3855</v>
      </c>
      <c r="O26" t="s">
        <v>4475</v>
      </c>
    </row>
    <row r="27" spans="1:15" x14ac:dyDescent="0.2">
      <c r="A27" t="s">
        <v>39</v>
      </c>
      <c r="B27" t="s">
        <v>513</v>
      </c>
      <c r="C27" t="s">
        <v>1165</v>
      </c>
      <c r="D27" t="s">
        <v>1480</v>
      </c>
      <c r="E27" t="s">
        <v>1750</v>
      </c>
      <c r="F27" t="s">
        <v>2049</v>
      </c>
      <c r="G27" t="s">
        <v>2194</v>
      </c>
      <c r="H27" t="s">
        <v>2826</v>
      </c>
      <c r="I27" t="s">
        <v>2838</v>
      </c>
      <c r="J27" t="s">
        <v>2895</v>
      </c>
      <c r="L27" t="s">
        <v>2939</v>
      </c>
      <c r="M27" t="s">
        <v>3201</v>
      </c>
      <c r="N27" t="s">
        <v>3856</v>
      </c>
      <c r="O27" t="s">
        <v>4475</v>
      </c>
    </row>
    <row r="28" spans="1:15" x14ac:dyDescent="0.2">
      <c r="A28" t="s">
        <v>40</v>
      </c>
      <c r="B28" t="s">
        <v>514</v>
      </c>
      <c r="C28" t="s">
        <v>1166</v>
      </c>
      <c r="D28" t="s">
        <v>1481</v>
      </c>
      <c r="E28" t="s">
        <v>1751</v>
      </c>
      <c r="F28" t="s">
        <v>2050</v>
      </c>
      <c r="G28" t="s">
        <v>2195</v>
      </c>
      <c r="H28" t="s">
        <v>2824</v>
      </c>
      <c r="I28" t="s">
        <v>2832</v>
      </c>
      <c r="M28" t="s">
        <v>3202</v>
      </c>
      <c r="N28" t="s">
        <v>3857</v>
      </c>
      <c r="O28" t="s">
        <v>4475</v>
      </c>
    </row>
    <row r="29" spans="1:15" x14ac:dyDescent="0.2">
      <c r="A29" t="s">
        <v>41</v>
      </c>
      <c r="B29" t="s">
        <v>515</v>
      </c>
      <c r="C29" t="s">
        <v>1167</v>
      </c>
      <c r="D29" t="s">
        <v>1482</v>
      </c>
      <c r="E29" t="s">
        <v>1752</v>
      </c>
      <c r="F29" t="s">
        <v>2040</v>
      </c>
      <c r="G29" t="s">
        <v>2196</v>
      </c>
      <c r="H29" t="s">
        <v>2824</v>
      </c>
      <c r="I29" t="s">
        <v>2839</v>
      </c>
      <c r="M29" t="s">
        <v>3203</v>
      </c>
      <c r="N29" t="s">
        <v>3858</v>
      </c>
      <c r="O29" t="s">
        <v>4476</v>
      </c>
    </row>
    <row r="30" spans="1:15" x14ac:dyDescent="0.2">
      <c r="A30" t="s">
        <v>42</v>
      </c>
      <c r="B30" t="s">
        <v>516</v>
      </c>
      <c r="C30" t="s">
        <v>1168</v>
      </c>
      <c r="D30" t="s">
        <v>1483</v>
      </c>
      <c r="E30" t="s">
        <v>1753</v>
      </c>
      <c r="F30" t="s">
        <v>2045</v>
      </c>
      <c r="G30" t="s">
        <v>2197</v>
      </c>
      <c r="H30" t="s">
        <v>2824</v>
      </c>
      <c r="I30" t="s">
        <v>2840</v>
      </c>
      <c r="L30" t="s">
        <v>2940</v>
      </c>
      <c r="M30" t="s">
        <v>3204</v>
      </c>
      <c r="N30" t="s">
        <v>3859</v>
      </c>
      <c r="O30" t="s">
        <v>4475</v>
      </c>
    </row>
    <row r="31" spans="1:15" x14ac:dyDescent="0.2">
      <c r="A31" t="s">
        <v>43</v>
      </c>
      <c r="B31" t="s">
        <v>517</v>
      </c>
      <c r="C31" t="s">
        <v>1169</v>
      </c>
      <c r="D31" t="s">
        <v>1484</v>
      </c>
      <c r="E31" t="s">
        <v>1754</v>
      </c>
      <c r="F31" t="s">
        <v>2050</v>
      </c>
      <c r="G31" t="s">
        <v>2198</v>
      </c>
      <c r="H31" t="s">
        <v>2827</v>
      </c>
      <c r="L31" t="s">
        <v>2941</v>
      </c>
      <c r="M31" t="s">
        <v>3205</v>
      </c>
      <c r="N31" t="s">
        <v>3860</v>
      </c>
      <c r="O31" t="s">
        <v>4475</v>
      </c>
    </row>
    <row r="32" spans="1:15" x14ac:dyDescent="0.2">
      <c r="A32" t="s">
        <v>44</v>
      </c>
      <c r="B32" t="s">
        <v>518</v>
      </c>
      <c r="C32" t="s">
        <v>1170</v>
      </c>
      <c r="D32" t="s">
        <v>1485</v>
      </c>
      <c r="E32" t="s">
        <v>1755</v>
      </c>
      <c r="F32" t="s">
        <v>2051</v>
      </c>
      <c r="G32" t="s">
        <v>2199</v>
      </c>
      <c r="H32" t="s">
        <v>2824</v>
      </c>
      <c r="I32" t="s">
        <v>2841</v>
      </c>
      <c r="M32" t="s">
        <v>3206</v>
      </c>
      <c r="N32" t="s">
        <v>3861</v>
      </c>
      <c r="O32" t="s">
        <v>4475</v>
      </c>
    </row>
    <row r="33" spans="1:15" x14ac:dyDescent="0.2">
      <c r="A33" t="s">
        <v>45</v>
      </c>
      <c r="B33" t="s">
        <v>519</v>
      </c>
      <c r="C33" t="s">
        <v>1171</v>
      </c>
      <c r="D33" t="s">
        <v>1486</v>
      </c>
      <c r="E33" t="s">
        <v>1756</v>
      </c>
      <c r="F33" t="s">
        <v>2052</v>
      </c>
      <c r="G33" t="s">
        <v>2200</v>
      </c>
      <c r="H33" t="s">
        <v>2825</v>
      </c>
      <c r="L33" t="s">
        <v>2942</v>
      </c>
      <c r="M33" t="s">
        <v>3207</v>
      </c>
      <c r="N33" t="s">
        <v>3862</v>
      </c>
      <c r="O33" t="s">
        <v>4477</v>
      </c>
    </row>
    <row r="34" spans="1:15" x14ac:dyDescent="0.2">
      <c r="A34" t="s">
        <v>46</v>
      </c>
      <c r="B34" t="s">
        <v>520</v>
      </c>
      <c r="C34" t="s">
        <v>1166</v>
      </c>
      <c r="D34" t="s">
        <v>1481</v>
      </c>
      <c r="E34" t="s">
        <v>1751</v>
      </c>
      <c r="F34" t="s">
        <v>2050</v>
      </c>
      <c r="G34" t="s">
        <v>2201</v>
      </c>
      <c r="H34" t="s">
        <v>2824</v>
      </c>
      <c r="I34" t="s">
        <v>2832</v>
      </c>
      <c r="L34" t="s">
        <v>2943</v>
      </c>
      <c r="M34" t="s">
        <v>3208</v>
      </c>
      <c r="N34" t="s">
        <v>3863</v>
      </c>
      <c r="O34" t="s">
        <v>4477</v>
      </c>
    </row>
    <row r="35" spans="1:15" x14ac:dyDescent="0.2">
      <c r="A35" t="s">
        <v>47</v>
      </c>
      <c r="B35" t="s">
        <v>521</v>
      </c>
      <c r="C35" t="s">
        <v>1172</v>
      </c>
      <c r="D35" t="s">
        <v>1487</v>
      </c>
      <c r="E35" t="s">
        <v>1757</v>
      </c>
      <c r="F35" t="s">
        <v>2045</v>
      </c>
      <c r="G35" t="s">
        <v>2202</v>
      </c>
      <c r="H35" t="s">
        <v>2825</v>
      </c>
      <c r="L35" t="s">
        <v>2944</v>
      </c>
      <c r="M35" t="s">
        <v>3209</v>
      </c>
      <c r="N35" t="s">
        <v>3864</v>
      </c>
      <c r="O35" t="s">
        <v>4475</v>
      </c>
    </row>
    <row r="36" spans="1:15" x14ac:dyDescent="0.2">
      <c r="A36" t="s">
        <v>48</v>
      </c>
      <c r="B36" t="s">
        <v>522</v>
      </c>
      <c r="C36" t="s">
        <v>1157</v>
      </c>
      <c r="D36" t="s">
        <v>1473</v>
      </c>
      <c r="E36" t="s">
        <v>1743</v>
      </c>
      <c r="F36" t="s">
        <v>2040</v>
      </c>
      <c r="G36" t="s">
        <v>2203</v>
      </c>
      <c r="H36" t="s">
        <v>2825</v>
      </c>
      <c r="L36" t="s">
        <v>2932</v>
      </c>
      <c r="M36" t="s">
        <v>3210</v>
      </c>
      <c r="N36" t="s">
        <v>3865</v>
      </c>
      <c r="O36" t="s">
        <v>4475</v>
      </c>
    </row>
    <row r="37" spans="1:15" x14ac:dyDescent="0.2">
      <c r="A37" t="s">
        <v>40</v>
      </c>
      <c r="B37" t="s">
        <v>523</v>
      </c>
      <c r="C37" t="s">
        <v>1173</v>
      </c>
      <c r="D37" t="s">
        <v>1488</v>
      </c>
      <c r="E37" t="s">
        <v>1758</v>
      </c>
      <c r="F37" t="s">
        <v>2053</v>
      </c>
      <c r="G37" t="s">
        <v>2204</v>
      </c>
      <c r="H37" t="s">
        <v>2825</v>
      </c>
      <c r="L37" t="s">
        <v>2945</v>
      </c>
      <c r="M37" t="s">
        <v>3211</v>
      </c>
      <c r="N37" t="s">
        <v>3866</v>
      </c>
      <c r="O37" t="s">
        <v>4475</v>
      </c>
    </row>
    <row r="38" spans="1:15" x14ac:dyDescent="0.2">
      <c r="A38" t="s">
        <v>49</v>
      </c>
      <c r="B38" t="s">
        <v>524</v>
      </c>
      <c r="C38" t="s">
        <v>1174</v>
      </c>
      <c r="D38" t="s">
        <v>1489</v>
      </c>
      <c r="E38" t="s">
        <v>1759</v>
      </c>
      <c r="F38" t="s">
        <v>2054</v>
      </c>
      <c r="G38" t="s">
        <v>2205</v>
      </c>
      <c r="H38" t="s">
        <v>2824</v>
      </c>
      <c r="I38" t="s">
        <v>2838</v>
      </c>
      <c r="L38" t="s">
        <v>2946</v>
      </c>
      <c r="M38" t="s">
        <v>3212</v>
      </c>
      <c r="N38" t="s">
        <v>3867</v>
      </c>
      <c r="O38" t="s">
        <v>4475</v>
      </c>
    </row>
    <row r="39" spans="1:15" x14ac:dyDescent="0.2">
      <c r="A39" t="s">
        <v>50</v>
      </c>
      <c r="B39" t="s">
        <v>525</v>
      </c>
      <c r="C39" t="s">
        <v>1175</v>
      </c>
      <c r="D39" t="s">
        <v>1490</v>
      </c>
      <c r="E39" t="s">
        <v>1760</v>
      </c>
      <c r="F39" t="s">
        <v>2055</v>
      </c>
      <c r="G39" t="s">
        <v>2206</v>
      </c>
      <c r="H39" t="s">
        <v>2827</v>
      </c>
      <c r="L39" t="s">
        <v>2947</v>
      </c>
      <c r="M39" t="s">
        <v>3213</v>
      </c>
      <c r="N39" t="s">
        <v>3868</v>
      </c>
      <c r="O39" t="s">
        <v>2919</v>
      </c>
    </row>
    <row r="40" spans="1:15" x14ac:dyDescent="0.2">
      <c r="A40" t="s">
        <v>51</v>
      </c>
      <c r="B40" t="s">
        <v>526</v>
      </c>
      <c r="C40" t="s">
        <v>1162</v>
      </c>
      <c r="D40" t="s">
        <v>1477</v>
      </c>
      <c r="E40" t="s">
        <v>1747</v>
      </c>
      <c r="F40" t="s">
        <v>2046</v>
      </c>
      <c r="G40" t="s">
        <v>2207</v>
      </c>
      <c r="H40" t="s">
        <v>2825</v>
      </c>
      <c r="L40" t="s">
        <v>2948</v>
      </c>
      <c r="M40" t="s">
        <v>3214</v>
      </c>
      <c r="N40" t="s">
        <v>3869</v>
      </c>
      <c r="O40" t="s">
        <v>4477</v>
      </c>
    </row>
    <row r="41" spans="1:15" x14ac:dyDescent="0.2">
      <c r="A41" t="s">
        <v>52</v>
      </c>
      <c r="B41" t="s">
        <v>527</v>
      </c>
      <c r="C41" t="s">
        <v>1162</v>
      </c>
      <c r="D41" t="s">
        <v>1477</v>
      </c>
      <c r="E41" t="s">
        <v>1747</v>
      </c>
      <c r="F41" t="s">
        <v>2046</v>
      </c>
      <c r="G41" t="s">
        <v>2208</v>
      </c>
      <c r="H41" t="s">
        <v>2824</v>
      </c>
      <c r="I41" t="s">
        <v>2832</v>
      </c>
      <c r="L41" t="s">
        <v>2949</v>
      </c>
      <c r="M41" t="s">
        <v>3215</v>
      </c>
      <c r="N41" t="s">
        <v>3870</v>
      </c>
      <c r="O41" t="s">
        <v>2919</v>
      </c>
    </row>
    <row r="42" spans="1:15" x14ac:dyDescent="0.2">
      <c r="A42" t="s">
        <v>53</v>
      </c>
      <c r="B42" t="s">
        <v>528</v>
      </c>
      <c r="C42" t="s">
        <v>1176</v>
      </c>
      <c r="D42" t="s">
        <v>1491</v>
      </c>
      <c r="E42" t="s">
        <v>1761</v>
      </c>
      <c r="F42" t="s">
        <v>2043</v>
      </c>
      <c r="G42" t="s">
        <v>2209</v>
      </c>
      <c r="H42" t="s">
        <v>2825</v>
      </c>
      <c r="L42" t="s">
        <v>2950</v>
      </c>
      <c r="M42" t="s">
        <v>3216</v>
      </c>
      <c r="N42" t="s">
        <v>3871</v>
      </c>
      <c r="O42" t="s">
        <v>4475</v>
      </c>
    </row>
    <row r="43" spans="1:15" x14ac:dyDescent="0.2">
      <c r="A43" t="s">
        <v>54</v>
      </c>
      <c r="B43" t="s">
        <v>529</v>
      </c>
      <c r="C43" t="s">
        <v>1159</v>
      </c>
      <c r="D43" t="s">
        <v>1474</v>
      </c>
      <c r="E43" t="s">
        <v>1745</v>
      </c>
      <c r="F43" t="s">
        <v>2043</v>
      </c>
      <c r="G43" t="s">
        <v>2210</v>
      </c>
      <c r="H43" t="s">
        <v>2825</v>
      </c>
      <c r="M43" t="s">
        <v>3217</v>
      </c>
      <c r="N43" t="s">
        <v>3872</v>
      </c>
      <c r="O43" t="s">
        <v>4476</v>
      </c>
    </row>
    <row r="44" spans="1:15" x14ac:dyDescent="0.2">
      <c r="A44" t="s">
        <v>27</v>
      </c>
      <c r="B44" t="s">
        <v>530</v>
      </c>
      <c r="C44" t="s">
        <v>1157</v>
      </c>
      <c r="D44" t="s">
        <v>1473</v>
      </c>
      <c r="E44" t="s">
        <v>1743</v>
      </c>
      <c r="F44" t="s">
        <v>2040</v>
      </c>
      <c r="G44" t="s">
        <v>2211</v>
      </c>
      <c r="H44" t="s">
        <v>2825</v>
      </c>
      <c r="L44" t="s">
        <v>2932</v>
      </c>
      <c r="M44" t="s">
        <v>3218</v>
      </c>
      <c r="N44" t="s">
        <v>3873</v>
      </c>
      <c r="O44" t="s">
        <v>4475</v>
      </c>
    </row>
    <row r="45" spans="1:15" x14ac:dyDescent="0.2">
      <c r="A45" t="s">
        <v>27</v>
      </c>
      <c r="B45" t="s">
        <v>531</v>
      </c>
      <c r="C45" t="s">
        <v>1157</v>
      </c>
      <c r="D45" t="s">
        <v>1473</v>
      </c>
      <c r="E45" t="s">
        <v>1743</v>
      </c>
      <c r="F45" t="s">
        <v>2040</v>
      </c>
      <c r="G45" t="s">
        <v>2212</v>
      </c>
      <c r="H45" t="s">
        <v>2825</v>
      </c>
      <c r="L45" t="s">
        <v>2932</v>
      </c>
      <c r="M45" t="s">
        <v>3219</v>
      </c>
      <c r="N45" t="s">
        <v>3874</v>
      </c>
      <c r="O45" t="s">
        <v>4475</v>
      </c>
    </row>
    <row r="46" spans="1:15" x14ac:dyDescent="0.2">
      <c r="A46" t="s">
        <v>55</v>
      </c>
      <c r="B46" t="s">
        <v>532</v>
      </c>
      <c r="C46" t="s">
        <v>1177</v>
      </c>
      <c r="D46" t="s">
        <v>1492</v>
      </c>
      <c r="E46" t="s">
        <v>1762</v>
      </c>
      <c r="F46" t="s">
        <v>2056</v>
      </c>
      <c r="G46" t="s">
        <v>2213</v>
      </c>
      <c r="H46" t="s">
        <v>2825</v>
      </c>
      <c r="L46" t="s">
        <v>2951</v>
      </c>
      <c r="M46" t="s">
        <v>3220</v>
      </c>
      <c r="N46" t="s">
        <v>3875</v>
      </c>
      <c r="O46" t="s">
        <v>2919</v>
      </c>
    </row>
    <row r="47" spans="1:15" x14ac:dyDescent="0.2">
      <c r="A47" t="s">
        <v>33</v>
      </c>
      <c r="B47" t="s">
        <v>533</v>
      </c>
      <c r="C47" t="s">
        <v>1150</v>
      </c>
      <c r="D47" t="s">
        <v>1466</v>
      </c>
      <c r="E47" t="s">
        <v>1736</v>
      </c>
      <c r="F47" t="s">
        <v>2037</v>
      </c>
      <c r="G47" t="s">
        <v>2214</v>
      </c>
      <c r="H47" t="s">
        <v>2825</v>
      </c>
      <c r="M47" t="s">
        <v>3221</v>
      </c>
      <c r="N47" t="s">
        <v>3876</v>
      </c>
      <c r="O47" t="s">
        <v>4475</v>
      </c>
    </row>
    <row r="48" spans="1:15" x14ac:dyDescent="0.2">
      <c r="A48" t="s">
        <v>56</v>
      </c>
      <c r="B48" t="s">
        <v>534</v>
      </c>
      <c r="C48" t="s">
        <v>1178</v>
      </c>
      <c r="D48" t="s">
        <v>1493</v>
      </c>
      <c r="E48" t="s">
        <v>1763</v>
      </c>
      <c r="F48" t="s">
        <v>2051</v>
      </c>
      <c r="G48" t="s">
        <v>2215</v>
      </c>
      <c r="H48" t="s">
        <v>2828</v>
      </c>
      <c r="K48" t="s">
        <v>2896</v>
      </c>
      <c r="M48" t="s">
        <v>3222</v>
      </c>
      <c r="N48" t="s">
        <v>3877</v>
      </c>
      <c r="O48" t="s">
        <v>4475</v>
      </c>
    </row>
    <row r="49" spans="1:15" x14ac:dyDescent="0.2">
      <c r="A49" t="s">
        <v>57</v>
      </c>
      <c r="B49" t="s">
        <v>535</v>
      </c>
      <c r="C49" t="s">
        <v>1163</v>
      </c>
      <c r="D49" t="s">
        <v>1478</v>
      </c>
      <c r="E49" t="s">
        <v>1748</v>
      </c>
      <c r="F49" t="s">
        <v>2047</v>
      </c>
      <c r="G49" t="s">
        <v>2216</v>
      </c>
      <c r="H49" t="s">
        <v>2824</v>
      </c>
      <c r="I49" t="s">
        <v>2836</v>
      </c>
      <c r="M49" t="s">
        <v>3223</v>
      </c>
      <c r="N49" t="s">
        <v>3878</v>
      </c>
      <c r="O49" t="s">
        <v>4476</v>
      </c>
    </row>
    <row r="50" spans="1:15" x14ac:dyDescent="0.2">
      <c r="A50" t="s">
        <v>58</v>
      </c>
      <c r="B50" t="s">
        <v>536</v>
      </c>
      <c r="C50" t="s">
        <v>1179</v>
      </c>
      <c r="D50" t="s">
        <v>1494</v>
      </c>
      <c r="E50" t="s">
        <v>1764</v>
      </c>
      <c r="F50" t="s">
        <v>2057</v>
      </c>
      <c r="G50" t="s">
        <v>2217</v>
      </c>
      <c r="H50" t="s">
        <v>2825</v>
      </c>
      <c r="M50" t="s">
        <v>3224</v>
      </c>
      <c r="N50" t="s">
        <v>3879</v>
      </c>
      <c r="O50" t="s">
        <v>4476</v>
      </c>
    </row>
    <row r="51" spans="1:15" x14ac:dyDescent="0.2">
      <c r="A51" t="s">
        <v>59</v>
      </c>
      <c r="B51" t="s">
        <v>537</v>
      </c>
      <c r="C51" t="s">
        <v>1154</v>
      </c>
      <c r="D51" t="s">
        <v>1470</v>
      </c>
      <c r="E51" t="s">
        <v>1740</v>
      </c>
      <c r="F51" t="s">
        <v>2034</v>
      </c>
      <c r="G51" t="s">
        <v>2218</v>
      </c>
      <c r="H51" t="s">
        <v>2825</v>
      </c>
      <c r="L51" t="s">
        <v>2952</v>
      </c>
      <c r="M51" t="s">
        <v>3225</v>
      </c>
      <c r="N51" t="s">
        <v>3880</v>
      </c>
      <c r="O51" t="s">
        <v>2919</v>
      </c>
    </row>
    <row r="52" spans="1:15" x14ac:dyDescent="0.2">
      <c r="A52" t="s">
        <v>60</v>
      </c>
      <c r="B52" t="s">
        <v>538</v>
      </c>
      <c r="C52" t="s">
        <v>1171</v>
      </c>
      <c r="D52" t="s">
        <v>1486</v>
      </c>
      <c r="E52" t="s">
        <v>1756</v>
      </c>
      <c r="F52" t="s">
        <v>2052</v>
      </c>
      <c r="G52" t="s">
        <v>2219</v>
      </c>
      <c r="H52" t="s">
        <v>2825</v>
      </c>
      <c r="M52" t="s">
        <v>3226</v>
      </c>
      <c r="N52" t="s">
        <v>3881</v>
      </c>
      <c r="O52" t="s">
        <v>2919</v>
      </c>
    </row>
    <row r="53" spans="1:15" x14ac:dyDescent="0.2">
      <c r="A53" t="s">
        <v>61</v>
      </c>
      <c r="B53" t="s">
        <v>539</v>
      </c>
      <c r="C53" t="s">
        <v>1171</v>
      </c>
      <c r="D53" t="s">
        <v>1486</v>
      </c>
      <c r="E53" t="s">
        <v>1756</v>
      </c>
      <c r="F53" t="s">
        <v>2052</v>
      </c>
      <c r="G53" t="s">
        <v>2220</v>
      </c>
      <c r="H53" t="s">
        <v>2825</v>
      </c>
      <c r="L53" t="s">
        <v>2953</v>
      </c>
      <c r="M53" t="s">
        <v>3227</v>
      </c>
      <c r="N53" t="s">
        <v>3882</v>
      </c>
      <c r="O53" t="s">
        <v>2919</v>
      </c>
    </row>
    <row r="54" spans="1:15" x14ac:dyDescent="0.2">
      <c r="A54" t="s">
        <v>62</v>
      </c>
      <c r="B54" t="s">
        <v>540</v>
      </c>
      <c r="C54" t="s">
        <v>1171</v>
      </c>
      <c r="D54" t="s">
        <v>1486</v>
      </c>
      <c r="E54" t="s">
        <v>1756</v>
      </c>
      <c r="F54" t="s">
        <v>2052</v>
      </c>
      <c r="G54" t="s">
        <v>2221</v>
      </c>
      <c r="H54" t="s">
        <v>2825</v>
      </c>
      <c r="L54" t="s">
        <v>2922</v>
      </c>
      <c r="M54" t="s">
        <v>3228</v>
      </c>
      <c r="N54" t="s">
        <v>3883</v>
      </c>
      <c r="O54" t="s">
        <v>4475</v>
      </c>
    </row>
    <row r="55" spans="1:15" x14ac:dyDescent="0.2">
      <c r="A55" t="s">
        <v>34</v>
      </c>
      <c r="B55" t="s">
        <v>541</v>
      </c>
      <c r="C55" t="s">
        <v>1180</v>
      </c>
      <c r="D55" t="s">
        <v>1495</v>
      </c>
      <c r="E55" t="s">
        <v>1765</v>
      </c>
      <c r="F55" t="s">
        <v>2058</v>
      </c>
      <c r="G55" t="s">
        <v>2222</v>
      </c>
      <c r="H55" t="s">
        <v>2825</v>
      </c>
      <c r="L55" t="s">
        <v>2954</v>
      </c>
      <c r="M55" t="s">
        <v>3229</v>
      </c>
      <c r="N55" t="s">
        <v>3884</v>
      </c>
      <c r="O55" t="s">
        <v>2919</v>
      </c>
    </row>
    <row r="56" spans="1:15" x14ac:dyDescent="0.2">
      <c r="A56" t="s">
        <v>28</v>
      </c>
      <c r="B56" t="s">
        <v>542</v>
      </c>
      <c r="C56" t="s">
        <v>1181</v>
      </c>
      <c r="D56" t="s">
        <v>1496</v>
      </c>
      <c r="E56" t="s">
        <v>1766</v>
      </c>
      <c r="F56" t="s">
        <v>2045</v>
      </c>
      <c r="G56" t="s">
        <v>2223</v>
      </c>
      <c r="H56" t="s">
        <v>2825</v>
      </c>
      <c r="I56" t="s">
        <v>2830</v>
      </c>
      <c r="J56" t="s">
        <v>2895</v>
      </c>
      <c r="L56" t="s">
        <v>2925</v>
      </c>
      <c r="M56" t="s">
        <v>3230</v>
      </c>
      <c r="N56" t="s">
        <v>3885</v>
      </c>
      <c r="O56" t="s">
        <v>2919</v>
      </c>
    </row>
    <row r="57" spans="1:15" x14ac:dyDescent="0.2">
      <c r="A57" t="s">
        <v>63</v>
      </c>
      <c r="B57" t="s">
        <v>543</v>
      </c>
      <c r="C57" t="s">
        <v>1182</v>
      </c>
      <c r="D57" t="s">
        <v>1497</v>
      </c>
      <c r="E57" t="s">
        <v>1767</v>
      </c>
      <c r="F57" t="s">
        <v>2059</v>
      </c>
      <c r="G57" t="s">
        <v>2224</v>
      </c>
      <c r="H57" t="s">
        <v>2825</v>
      </c>
      <c r="L57" t="s">
        <v>2922</v>
      </c>
      <c r="M57" t="s">
        <v>3231</v>
      </c>
      <c r="N57" t="s">
        <v>3886</v>
      </c>
      <c r="O57" t="s">
        <v>2919</v>
      </c>
    </row>
    <row r="58" spans="1:15" x14ac:dyDescent="0.2">
      <c r="A58" t="s">
        <v>27</v>
      </c>
      <c r="B58" t="s">
        <v>544</v>
      </c>
      <c r="C58" t="s">
        <v>1157</v>
      </c>
      <c r="D58" t="s">
        <v>1473</v>
      </c>
      <c r="E58" t="s">
        <v>1743</v>
      </c>
      <c r="F58" t="s">
        <v>2040</v>
      </c>
      <c r="G58" t="s">
        <v>2225</v>
      </c>
      <c r="H58" t="s">
        <v>2825</v>
      </c>
      <c r="L58" t="s">
        <v>2932</v>
      </c>
      <c r="M58" t="s">
        <v>3232</v>
      </c>
      <c r="N58" t="s">
        <v>3887</v>
      </c>
      <c r="O58" t="s">
        <v>4475</v>
      </c>
    </row>
    <row r="59" spans="1:15" x14ac:dyDescent="0.2">
      <c r="A59" t="s">
        <v>64</v>
      </c>
      <c r="B59" t="s">
        <v>545</v>
      </c>
      <c r="C59" t="s">
        <v>1148</v>
      </c>
      <c r="D59" t="s">
        <v>1464</v>
      </c>
      <c r="E59" t="s">
        <v>1734</v>
      </c>
      <c r="F59" t="s">
        <v>2035</v>
      </c>
      <c r="G59" t="s">
        <v>2226</v>
      </c>
      <c r="H59" t="s">
        <v>2824</v>
      </c>
      <c r="I59" t="s">
        <v>2842</v>
      </c>
      <c r="L59" t="s">
        <v>2938</v>
      </c>
      <c r="M59" t="s">
        <v>3233</v>
      </c>
      <c r="N59" t="s">
        <v>3888</v>
      </c>
      <c r="O59" t="s">
        <v>4475</v>
      </c>
    </row>
    <row r="60" spans="1:15" x14ac:dyDescent="0.2">
      <c r="A60" t="s">
        <v>35</v>
      </c>
      <c r="B60" t="s">
        <v>546</v>
      </c>
      <c r="C60" t="s">
        <v>1183</v>
      </c>
      <c r="D60" t="s">
        <v>1498</v>
      </c>
      <c r="E60" t="s">
        <v>1768</v>
      </c>
      <c r="F60" t="s">
        <v>2060</v>
      </c>
      <c r="G60" t="s">
        <v>2227</v>
      </c>
      <c r="H60" t="s">
        <v>2825</v>
      </c>
      <c r="L60" t="s">
        <v>2955</v>
      </c>
      <c r="M60" t="s">
        <v>3234</v>
      </c>
      <c r="N60" t="s">
        <v>3889</v>
      </c>
      <c r="O60" t="s">
        <v>4475</v>
      </c>
    </row>
    <row r="61" spans="1:15" x14ac:dyDescent="0.2">
      <c r="A61" t="s">
        <v>65</v>
      </c>
      <c r="B61" t="s">
        <v>547</v>
      </c>
      <c r="C61" t="s">
        <v>1184</v>
      </c>
      <c r="D61" t="s">
        <v>1499</v>
      </c>
      <c r="E61" t="s">
        <v>1769</v>
      </c>
      <c r="F61" t="s">
        <v>2032</v>
      </c>
      <c r="G61" t="s">
        <v>2228</v>
      </c>
      <c r="H61" t="s">
        <v>2825</v>
      </c>
      <c r="M61" t="s">
        <v>3235</v>
      </c>
      <c r="N61" t="s">
        <v>3890</v>
      </c>
      <c r="O61" t="s">
        <v>2919</v>
      </c>
    </row>
    <row r="62" spans="1:15" x14ac:dyDescent="0.2">
      <c r="A62" t="s">
        <v>66</v>
      </c>
      <c r="B62" t="s">
        <v>548</v>
      </c>
      <c r="C62" t="s">
        <v>1171</v>
      </c>
      <c r="D62" t="s">
        <v>1486</v>
      </c>
      <c r="E62" t="s">
        <v>1756</v>
      </c>
      <c r="F62" t="s">
        <v>2052</v>
      </c>
      <c r="G62" t="s">
        <v>2229</v>
      </c>
      <c r="H62" t="s">
        <v>2825</v>
      </c>
      <c r="L62" t="s">
        <v>2922</v>
      </c>
      <c r="M62" t="s">
        <v>3236</v>
      </c>
      <c r="N62" t="s">
        <v>3891</v>
      </c>
      <c r="O62" t="s">
        <v>4475</v>
      </c>
    </row>
    <row r="63" spans="1:15" x14ac:dyDescent="0.2">
      <c r="A63" t="s">
        <v>37</v>
      </c>
      <c r="B63" t="s">
        <v>549</v>
      </c>
      <c r="C63" t="s">
        <v>1185</v>
      </c>
      <c r="D63" t="s">
        <v>1500</v>
      </c>
      <c r="E63" t="s">
        <v>1770</v>
      </c>
      <c r="F63" t="s">
        <v>2061</v>
      </c>
      <c r="G63" t="s">
        <v>2230</v>
      </c>
      <c r="H63" t="s">
        <v>2825</v>
      </c>
      <c r="L63" t="s">
        <v>2925</v>
      </c>
      <c r="M63" t="s">
        <v>3237</v>
      </c>
      <c r="N63" t="s">
        <v>3892</v>
      </c>
      <c r="O63" t="s">
        <v>2919</v>
      </c>
    </row>
    <row r="64" spans="1:15" x14ac:dyDescent="0.2">
      <c r="A64" t="s">
        <v>67</v>
      </c>
      <c r="B64" t="s">
        <v>550</v>
      </c>
      <c r="C64" t="s">
        <v>1186</v>
      </c>
      <c r="D64" t="s">
        <v>1483</v>
      </c>
      <c r="E64" t="s">
        <v>1771</v>
      </c>
      <c r="F64" t="s">
        <v>2051</v>
      </c>
      <c r="G64" t="s">
        <v>2231</v>
      </c>
      <c r="H64" t="s">
        <v>2824</v>
      </c>
      <c r="I64" t="s">
        <v>2843</v>
      </c>
      <c r="L64" t="s">
        <v>2956</v>
      </c>
      <c r="M64" t="s">
        <v>3238</v>
      </c>
      <c r="N64" t="s">
        <v>3893</v>
      </c>
      <c r="O64" t="s">
        <v>4476</v>
      </c>
    </row>
    <row r="65" spans="1:16" x14ac:dyDescent="0.2">
      <c r="A65" t="s">
        <v>68</v>
      </c>
      <c r="B65" t="s">
        <v>551</v>
      </c>
      <c r="C65" t="s">
        <v>1187</v>
      </c>
      <c r="D65" t="s">
        <v>1501</v>
      </c>
      <c r="E65" t="s">
        <v>1772</v>
      </c>
      <c r="F65" t="s">
        <v>2062</v>
      </c>
      <c r="G65" t="s">
        <v>2232</v>
      </c>
      <c r="H65" t="s">
        <v>2824</v>
      </c>
      <c r="I65" t="s">
        <v>2831</v>
      </c>
      <c r="L65" t="s">
        <v>2957</v>
      </c>
      <c r="M65" t="s">
        <v>3239</v>
      </c>
      <c r="N65" t="s">
        <v>3894</v>
      </c>
      <c r="O65" t="s">
        <v>2919</v>
      </c>
    </row>
    <row r="66" spans="1:16" x14ac:dyDescent="0.2">
      <c r="A66" t="s">
        <v>69</v>
      </c>
      <c r="B66" t="s">
        <v>552</v>
      </c>
      <c r="C66" t="s">
        <v>1188</v>
      </c>
      <c r="D66" t="s">
        <v>1502</v>
      </c>
      <c r="E66" t="s">
        <v>1773</v>
      </c>
      <c r="F66" t="s">
        <v>2063</v>
      </c>
      <c r="G66" t="s">
        <v>2233</v>
      </c>
      <c r="H66" t="s">
        <v>2824</v>
      </c>
      <c r="I66" t="s">
        <v>2844</v>
      </c>
      <c r="L66" t="s">
        <v>2958</v>
      </c>
      <c r="M66" t="s">
        <v>3240</v>
      </c>
      <c r="N66" t="s">
        <v>3895</v>
      </c>
      <c r="O66" t="s">
        <v>4475</v>
      </c>
    </row>
    <row r="67" spans="1:16" x14ac:dyDescent="0.2">
      <c r="A67" t="s">
        <v>31</v>
      </c>
      <c r="B67" t="s">
        <v>553</v>
      </c>
      <c r="C67" t="s">
        <v>1189</v>
      </c>
      <c r="D67" t="s">
        <v>1503</v>
      </c>
      <c r="E67" t="s">
        <v>1774</v>
      </c>
      <c r="F67" t="s">
        <v>2045</v>
      </c>
      <c r="G67" t="s">
        <v>2234</v>
      </c>
      <c r="H67" t="s">
        <v>2828</v>
      </c>
      <c r="K67" t="s">
        <v>2897</v>
      </c>
      <c r="M67" t="s">
        <v>3241</v>
      </c>
      <c r="N67" t="s">
        <v>3896</v>
      </c>
      <c r="O67" t="s">
        <v>2919</v>
      </c>
    </row>
    <row r="68" spans="1:16" x14ac:dyDescent="0.2">
      <c r="A68" t="s">
        <v>70</v>
      </c>
      <c r="B68" t="s">
        <v>554</v>
      </c>
      <c r="C68" t="s">
        <v>1190</v>
      </c>
      <c r="D68" t="s">
        <v>1504</v>
      </c>
      <c r="E68" t="s">
        <v>1775</v>
      </c>
      <c r="F68" t="s">
        <v>2055</v>
      </c>
      <c r="G68" t="s">
        <v>2235</v>
      </c>
      <c r="H68" t="s">
        <v>2825</v>
      </c>
      <c r="L68" t="s">
        <v>2959</v>
      </c>
      <c r="M68" t="s">
        <v>3242</v>
      </c>
      <c r="N68" t="s">
        <v>3897</v>
      </c>
      <c r="O68" t="s">
        <v>4476</v>
      </c>
    </row>
    <row r="69" spans="1:16" x14ac:dyDescent="0.2">
      <c r="A69" t="s">
        <v>71</v>
      </c>
      <c r="B69" t="s">
        <v>555</v>
      </c>
      <c r="C69" t="s">
        <v>1179</v>
      </c>
      <c r="D69" t="s">
        <v>1494</v>
      </c>
      <c r="E69" t="s">
        <v>1764</v>
      </c>
      <c r="F69" t="s">
        <v>2057</v>
      </c>
      <c r="G69" t="s">
        <v>2236</v>
      </c>
      <c r="H69" t="s">
        <v>2825</v>
      </c>
      <c r="L69" t="s">
        <v>2933</v>
      </c>
      <c r="M69" t="s">
        <v>3243</v>
      </c>
      <c r="N69" t="s">
        <v>3898</v>
      </c>
      <c r="O69" t="s">
        <v>4476</v>
      </c>
    </row>
    <row r="70" spans="1:16" x14ac:dyDescent="0.2">
      <c r="A70" t="s">
        <v>72</v>
      </c>
      <c r="B70" t="s">
        <v>556</v>
      </c>
      <c r="C70" t="s">
        <v>1191</v>
      </c>
      <c r="D70" t="s">
        <v>1497</v>
      </c>
      <c r="E70" t="s">
        <v>1776</v>
      </c>
      <c r="F70" t="s">
        <v>2062</v>
      </c>
      <c r="G70" t="s">
        <v>2237</v>
      </c>
      <c r="H70" t="s">
        <v>2824</v>
      </c>
      <c r="I70" t="s">
        <v>2831</v>
      </c>
      <c r="M70" t="s">
        <v>3244</v>
      </c>
      <c r="N70" t="s">
        <v>3899</v>
      </c>
      <c r="O70" t="s">
        <v>2919</v>
      </c>
    </row>
    <row r="71" spans="1:16" x14ac:dyDescent="0.2">
      <c r="A71" t="s">
        <v>73</v>
      </c>
      <c r="B71" t="s">
        <v>557</v>
      </c>
      <c r="C71" t="s">
        <v>1192</v>
      </c>
      <c r="D71" t="s">
        <v>1505</v>
      </c>
      <c r="E71" t="s">
        <v>1777</v>
      </c>
      <c r="F71" t="s">
        <v>2064</v>
      </c>
      <c r="G71" t="s">
        <v>2238</v>
      </c>
      <c r="H71" t="s">
        <v>2828</v>
      </c>
      <c r="K71" t="s">
        <v>2898</v>
      </c>
      <c r="M71" t="s">
        <v>3245</v>
      </c>
      <c r="N71" t="s">
        <v>3900</v>
      </c>
      <c r="O71" t="s">
        <v>4475</v>
      </c>
    </row>
    <row r="72" spans="1:16" x14ac:dyDescent="0.2">
      <c r="A72" t="s">
        <v>74</v>
      </c>
      <c r="B72" t="s">
        <v>558</v>
      </c>
      <c r="C72" t="s">
        <v>1171</v>
      </c>
      <c r="D72" t="s">
        <v>1486</v>
      </c>
      <c r="E72" t="s">
        <v>1756</v>
      </c>
      <c r="F72" t="s">
        <v>2052</v>
      </c>
      <c r="G72" t="s">
        <v>2239</v>
      </c>
      <c r="H72" t="s">
        <v>2829</v>
      </c>
      <c r="M72" t="s">
        <v>3246</v>
      </c>
      <c r="N72" t="s">
        <v>3901</v>
      </c>
      <c r="O72" t="s">
        <v>2919</v>
      </c>
      <c r="P72" t="s">
        <v>4478</v>
      </c>
    </row>
    <row r="73" spans="1:16" x14ac:dyDescent="0.2">
      <c r="A73" t="s">
        <v>75</v>
      </c>
      <c r="B73" t="s">
        <v>559</v>
      </c>
      <c r="C73" t="s">
        <v>1182</v>
      </c>
      <c r="D73" t="s">
        <v>1497</v>
      </c>
      <c r="E73" t="s">
        <v>1767</v>
      </c>
      <c r="F73" t="s">
        <v>2059</v>
      </c>
      <c r="G73" t="s">
        <v>2240</v>
      </c>
      <c r="H73" t="s">
        <v>2829</v>
      </c>
      <c r="M73" t="s">
        <v>3247</v>
      </c>
      <c r="N73" t="s">
        <v>3902</v>
      </c>
      <c r="O73" t="s">
        <v>2919</v>
      </c>
      <c r="P73" t="s">
        <v>4478</v>
      </c>
    </row>
    <row r="74" spans="1:16" x14ac:dyDescent="0.2">
      <c r="A74" t="s">
        <v>76</v>
      </c>
      <c r="B74" t="s">
        <v>560</v>
      </c>
      <c r="C74" t="s">
        <v>1193</v>
      </c>
      <c r="D74" t="s">
        <v>1506</v>
      </c>
      <c r="E74" t="s">
        <v>1614</v>
      </c>
      <c r="F74" t="s">
        <v>2065</v>
      </c>
      <c r="G74" t="s">
        <v>2241</v>
      </c>
      <c r="H74" t="s">
        <v>2829</v>
      </c>
      <c r="M74" t="s">
        <v>3248</v>
      </c>
      <c r="N74" t="s">
        <v>3903</v>
      </c>
      <c r="O74" t="s">
        <v>4476</v>
      </c>
      <c r="P74" t="s">
        <v>4479</v>
      </c>
    </row>
    <row r="75" spans="1:16" x14ac:dyDescent="0.2">
      <c r="A75" t="s">
        <v>77</v>
      </c>
      <c r="B75" t="s">
        <v>561</v>
      </c>
      <c r="C75" t="s">
        <v>1171</v>
      </c>
      <c r="D75" t="s">
        <v>1486</v>
      </c>
      <c r="E75" t="s">
        <v>1756</v>
      </c>
      <c r="F75" t="s">
        <v>2052</v>
      </c>
      <c r="G75" t="s">
        <v>2242</v>
      </c>
      <c r="H75" t="s">
        <v>2829</v>
      </c>
      <c r="M75" t="s">
        <v>3249</v>
      </c>
      <c r="N75" t="s">
        <v>3904</v>
      </c>
      <c r="O75" t="s">
        <v>2919</v>
      </c>
      <c r="P75" t="s">
        <v>4478</v>
      </c>
    </row>
    <row r="76" spans="1:16" x14ac:dyDescent="0.2">
      <c r="A76" t="s">
        <v>78</v>
      </c>
      <c r="B76" t="s">
        <v>562</v>
      </c>
      <c r="C76" t="s">
        <v>1194</v>
      </c>
      <c r="D76" t="s">
        <v>1507</v>
      </c>
      <c r="E76" t="s">
        <v>1778</v>
      </c>
      <c r="F76" t="s">
        <v>2066</v>
      </c>
      <c r="G76" t="s">
        <v>2243</v>
      </c>
      <c r="H76" t="s">
        <v>2828</v>
      </c>
      <c r="K76" t="s">
        <v>2897</v>
      </c>
      <c r="M76" t="s">
        <v>3250</v>
      </c>
      <c r="N76" t="s">
        <v>3905</v>
      </c>
      <c r="O76" t="s">
        <v>2919</v>
      </c>
    </row>
    <row r="77" spans="1:16" x14ac:dyDescent="0.2">
      <c r="A77" t="s">
        <v>79</v>
      </c>
      <c r="B77" t="s">
        <v>563</v>
      </c>
      <c r="C77" t="s">
        <v>1171</v>
      </c>
      <c r="D77" t="s">
        <v>1486</v>
      </c>
      <c r="E77" t="s">
        <v>1756</v>
      </c>
      <c r="F77" t="s">
        <v>2052</v>
      </c>
      <c r="G77" t="s">
        <v>2244</v>
      </c>
      <c r="H77" t="s">
        <v>2825</v>
      </c>
      <c r="M77" t="s">
        <v>3251</v>
      </c>
      <c r="N77" t="s">
        <v>3906</v>
      </c>
      <c r="O77" t="s">
        <v>4475</v>
      </c>
    </row>
    <row r="78" spans="1:16" x14ac:dyDescent="0.2">
      <c r="A78" t="s">
        <v>80</v>
      </c>
      <c r="B78" t="s">
        <v>564</v>
      </c>
      <c r="C78" t="s">
        <v>1195</v>
      </c>
      <c r="D78" t="s">
        <v>1508</v>
      </c>
      <c r="E78" t="s">
        <v>1779</v>
      </c>
      <c r="F78" t="s">
        <v>2067</v>
      </c>
      <c r="G78" t="s">
        <v>2245</v>
      </c>
      <c r="H78" t="s">
        <v>2824</v>
      </c>
      <c r="I78" t="s">
        <v>2845</v>
      </c>
      <c r="L78" t="s">
        <v>2960</v>
      </c>
      <c r="M78" t="s">
        <v>3252</v>
      </c>
      <c r="N78" t="s">
        <v>3907</v>
      </c>
      <c r="O78" t="s">
        <v>4475</v>
      </c>
    </row>
    <row r="79" spans="1:16" x14ac:dyDescent="0.2">
      <c r="A79" t="s">
        <v>81</v>
      </c>
      <c r="B79" t="s">
        <v>565</v>
      </c>
      <c r="C79" t="s">
        <v>1196</v>
      </c>
      <c r="D79" t="s">
        <v>1509</v>
      </c>
      <c r="E79" t="s">
        <v>1780</v>
      </c>
      <c r="F79" t="s">
        <v>2068</v>
      </c>
      <c r="G79" t="s">
        <v>2246</v>
      </c>
      <c r="H79" t="s">
        <v>2825</v>
      </c>
      <c r="M79" t="s">
        <v>3253</v>
      </c>
      <c r="N79" t="s">
        <v>3908</v>
      </c>
      <c r="O79" t="s">
        <v>4475</v>
      </c>
    </row>
    <row r="80" spans="1:16" x14ac:dyDescent="0.2">
      <c r="A80" t="s">
        <v>82</v>
      </c>
      <c r="B80" t="s">
        <v>566</v>
      </c>
      <c r="C80" t="s">
        <v>1197</v>
      </c>
      <c r="D80" t="s">
        <v>1510</v>
      </c>
      <c r="E80" t="s">
        <v>1781</v>
      </c>
      <c r="F80" t="s">
        <v>2069</v>
      </c>
      <c r="G80" t="s">
        <v>2247</v>
      </c>
      <c r="H80" t="s">
        <v>2825</v>
      </c>
      <c r="M80" t="s">
        <v>3254</v>
      </c>
      <c r="N80" t="s">
        <v>3909</v>
      </c>
      <c r="O80" t="s">
        <v>4475</v>
      </c>
    </row>
    <row r="81" spans="1:15" x14ac:dyDescent="0.2">
      <c r="A81" t="s">
        <v>83</v>
      </c>
      <c r="B81" t="s">
        <v>567</v>
      </c>
      <c r="C81" t="s">
        <v>1198</v>
      </c>
      <c r="D81" t="s">
        <v>1511</v>
      </c>
      <c r="E81" t="s">
        <v>1782</v>
      </c>
      <c r="F81" t="s">
        <v>2070</v>
      </c>
      <c r="G81" t="s">
        <v>2248</v>
      </c>
      <c r="H81" t="s">
        <v>2825</v>
      </c>
      <c r="M81" t="s">
        <v>3255</v>
      </c>
      <c r="N81" t="s">
        <v>3910</v>
      </c>
      <c r="O81" t="s">
        <v>4475</v>
      </c>
    </row>
    <row r="82" spans="1:15" x14ac:dyDescent="0.2">
      <c r="A82" t="s">
        <v>84</v>
      </c>
      <c r="B82" t="s">
        <v>568</v>
      </c>
      <c r="C82" t="s">
        <v>1199</v>
      </c>
      <c r="D82" t="s">
        <v>1512</v>
      </c>
      <c r="E82" t="s">
        <v>1783</v>
      </c>
      <c r="F82" t="s">
        <v>2071</v>
      </c>
      <c r="G82" t="s">
        <v>2249</v>
      </c>
      <c r="H82" t="s">
        <v>2824</v>
      </c>
      <c r="I82" t="s">
        <v>2846</v>
      </c>
      <c r="L82" t="s">
        <v>2961</v>
      </c>
      <c r="M82" t="s">
        <v>3256</v>
      </c>
      <c r="N82" t="s">
        <v>3911</v>
      </c>
      <c r="O82" t="s">
        <v>4475</v>
      </c>
    </row>
    <row r="83" spans="1:15" x14ac:dyDescent="0.2">
      <c r="A83" t="s">
        <v>85</v>
      </c>
      <c r="B83" t="s">
        <v>569</v>
      </c>
      <c r="C83" t="s">
        <v>1200</v>
      </c>
      <c r="D83" t="s">
        <v>1513</v>
      </c>
      <c r="E83" t="s">
        <v>1784</v>
      </c>
      <c r="F83" t="s">
        <v>2072</v>
      </c>
      <c r="G83" t="s">
        <v>2250</v>
      </c>
      <c r="H83" t="s">
        <v>2824</v>
      </c>
      <c r="I83" t="s">
        <v>2847</v>
      </c>
      <c r="L83" t="s">
        <v>2962</v>
      </c>
      <c r="M83" t="s">
        <v>3257</v>
      </c>
      <c r="N83" t="s">
        <v>3912</v>
      </c>
      <c r="O83" t="s">
        <v>4475</v>
      </c>
    </row>
    <row r="84" spans="1:15" x14ac:dyDescent="0.2">
      <c r="A84" t="s">
        <v>86</v>
      </c>
      <c r="B84" t="s">
        <v>570</v>
      </c>
      <c r="C84" t="s">
        <v>1201</v>
      </c>
      <c r="D84" t="s">
        <v>1514</v>
      </c>
      <c r="E84" t="s">
        <v>1785</v>
      </c>
      <c r="F84" t="s">
        <v>2073</v>
      </c>
      <c r="G84" t="s">
        <v>2251</v>
      </c>
      <c r="H84" t="s">
        <v>2828</v>
      </c>
      <c r="K84" t="s">
        <v>2899</v>
      </c>
      <c r="L84" t="s">
        <v>2963</v>
      </c>
      <c r="M84" t="s">
        <v>3258</v>
      </c>
      <c r="N84" t="s">
        <v>3913</v>
      </c>
      <c r="O84" t="s">
        <v>2919</v>
      </c>
    </row>
    <row r="85" spans="1:15" x14ac:dyDescent="0.2">
      <c r="A85" t="s">
        <v>85</v>
      </c>
      <c r="B85" t="s">
        <v>571</v>
      </c>
      <c r="C85" t="s">
        <v>1171</v>
      </c>
      <c r="D85" t="s">
        <v>1486</v>
      </c>
      <c r="E85" t="s">
        <v>1756</v>
      </c>
      <c r="F85" t="s">
        <v>2052</v>
      </c>
      <c r="G85" t="s">
        <v>2252</v>
      </c>
      <c r="H85" t="s">
        <v>2825</v>
      </c>
      <c r="L85" t="s">
        <v>2922</v>
      </c>
      <c r="M85" t="s">
        <v>3259</v>
      </c>
      <c r="N85" t="s">
        <v>3914</v>
      </c>
      <c r="O85" t="s">
        <v>2919</v>
      </c>
    </row>
    <row r="86" spans="1:15" x14ac:dyDescent="0.2">
      <c r="A86" t="s">
        <v>87</v>
      </c>
      <c r="B86" t="s">
        <v>572</v>
      </c>
      <c r="C86" t="s">
        <v>1202</v>
      </c>
      <c r="D86" t="s">
        <v>1515</v>
      </c>
      <c r="E86" t="s">
        <v>1786</v>
      </c>
      <c r="F86" t="s">
        <v>2043</v>
      </c>
      <c r="G86" t="s">
        <v>2253</v>
      </c>
      <c r="H86" t="s">
        <v>2824</v>
      </c>
      <c r="I86" t="s">
        <v>2848</v>
      </c>
      <c r="L86" t="s">
        <v>2964</v>
      </c>
      <c r="M86" t="s">
        <v>3260</v>
      </c>
      <c r="N86" t="s">
        <v>3915</v>
      </c>
      <c r="O86" t="s">
        <v>4475</v>
      </c>
    </row>
    <row r="87" spans="1:15" x14ac:dyDescent="0.2">
      <c r="A87" t="s">
        <v>88</v>
      </c>
      <c r="B87" t="s">
        <v>573</v>
      </c>
      <c r="C87" t="s">
        <v>1203</v>
      </c>
      <c r="D87" t="s">
        <v>1516</v>
      </c>
      <c r="E87" t="s">
        <v>1739</v>
      </c>
      <c r="F87" t="s">
        <v>2074</v>
      </c>
      <c r="G87" t="s">
        <v>2254</v>
      </c>
      <c r="H87" t="s">
        <v>2825</v>
      </c>
      <c r="M87" t="s">
        <v>3261</v>
      </c>
      <c r="N87" t="s">
        <v>3916</v>
      </c>
      <c r="O87" t="s">
        <v>4475</v>
      </c>
    </row>
    <row r="88" spans="1:15" x14ac:dyDescent="0.2">
      <c r="A88" t="s">
        <v>64</v>
      </c>
      <c r="B88" t="s">
        <v>574</v>
      </c>
      <c r="C88" t="s">
        <v>1204</v>
      </c>
      <c r="D88" t="s">
        <v>1517</v>
      </c>
      <c r="E88" t="s">
        <v>1787</v>
      </c>
      <c r="F88" t="s">
        <v>2075</v>
      </c>
      <c r="G88" t="s">
        <v>2255</v>
      </c>
      <c r="H88" t="s">
        <v>2824</v>
      </c>
      <c r="I88" t="s">
        <v>2849</v>
      </c>
      <c r="L88" t="s">
        <v>2965</v>
      </c>
      <c r="M88" t="s">
        <v>3262</v>
      </c>
      <c r="N88" t="s">
        <v>3917</v>
      </c>
      <c r="O88" t="s">
        <v>4475</v>
      </c>
    </row>
    <row r="89" spans="1:15" x14ac:dyDescent="0.2">
      <c r="A89" t="s">
        <v>89</v>
      </c>
      <c r="B89" t="s">
        <v>575</v>
      </c>
      <c r="C89" t="s">
        <v>1205</v>
      </c>
      <c r="D89" t="s">
        <v>1518</v>
      </c>
      <c r="E89" t="s">
        <v>1788</v>
      </c>
      <c r="F89" t="s">
        <v>2040</v>
      </c>
      <c r="G89" t="s">
        <v>2256</v>
      </c>
      <c r="H89" t="s">
        <v>2828</v>
      </c>
      <c r="K89" t="s">
        <v>2900</v>
      </c>
      <c r="M89" t="s">
        <v>3263</v>
      </c>
      <c r="N89" t="s">
        <v>3918</v>
      </c>
      <c r="O89" t="s">
        <v>4475</v>
      </c>
    </row>
    <row r="90" spans="1:15" x14ac:dyDescent="0.2">
      <c r="A90" t="s">
        <v>50</v>
      </c>
      <c r="B90" t="s">
        <v>576</v>
      </c>
      <c r="C90" t="s">
        <v>1206</v>
      </c>
      <c r="D90" t="s">
        <v>1519</v>
      </c>
      <c r="E90" t="s">
        <v>1789</v>
      </c>
      <c r="F90" t="s">
        <v>2040</v>
      </c>
      <c r="G90" t="s">
        <v>2257</v>
      </c>
      <c r="H90" t="s">
        <v>2824</v>
      </c>
      <c r="I90" t="s">
        <v>2850</v>
      </c>
      <c r="L90" t="s">
        <v>2966</v>
      </c>
      <c r="M90" t="s">
        <v>3264</v>
      </c>
      <c r="N90" t="s">
        <v>3919</v>
      </c>
      <c r="O90" t="s">
        <v>4475</v>
      </c>
    </row>
    <row r="91" spans="1:15" x14ac:dyDescent="0.2">
      <c r="A91" t="s">
        <v>90</v>
      </c>
      <c r="B91" t="s">
        <v>577</v>
      </c>
      <c r="C91" t="s">
        <v>1207</v>
      </c>
      <c r="D91" t="s">
        <v>1520</v>
      </c>
      <c r="E91" t="s">
        <v>1790</v>
      </c>
      <c r="F91" t="s">
        <v>2045</v>
      </c>
      <c r="G91" t="s">
        <v>2258</v>
      </c>
      <c r="H91" t="s">
        <v>2825</v>
      </c>
      <c r="M91" t="s">
        <v>3265</v>
      </c>
      <c r="N91" t="s">
        <v>3920</v>
      </c>
      <c r="O91" t="s">
        <v>2919</v>
      </c>
    </row>
    <row r="92" spans="1:15" x14ac:dyDescent="0.2">
      <c r="A92" t="s">
        <v>91</v>
      </c>
      <c r="B92" t="s">
        <v>578</v>
      </c>
      <c r="C92" t="s">
        <v>1147</v>
      </c>
      <c r="D92" t="s">
        <v>1463</v>
      </c>
      <c r="E92" t="s">
        <v>1733</v>
      </c>
      <c r="F92" t="s">
        <v>2034</v>
      </c>
      <c r="G92" t="s">
        <v>2259</v>
      </c>
      <c r="H92" t="s">
        <v>2825</v>
      </c>
      <c r="M92" t="s">
        <v>3266</v>
      </c>
      <c r="N92" t="s">
        <v>3921</v>
      </c>
      <c r="O92" t="s">
        <v>4475</v>
      </c>
    </row>
    <row r="93" spans="1:15" x14ac:dyDescent="0.2">
      <c r="A93" t="s">
        <v>92</v>
      </c>
      <c r="B93" t="s">
        <v>579</v>
      </c>
      <c r="C93" t="s">
        <v>1208</v>
      </c>
      <c r="D93" t="s">
        <v>1521</v>
      </c>
      <c r="E93" t="s">
        <v>1791</v>
      </c>
      <c r="F93" t="s">
        <v>2076</v>
      </c>
      <c r="G93" t="s">
        <v>2260</v>
      </c>
      <c r="H93" t="s">
        <v>2828</v>
      </c>
      <c r="K93" t="s">
        <v>2901</v>
      </c>
      <c r="M93" t="s">
        <v>3267</v>
      </c>
      <c r="N93" t="s">
        <v>3922</v>
      </c>
      <c r="O93" t="s">
        <v>2919</v>
      </c>
    </row>
    <row r="94" spans="1:15" x14ac:dyDescent="0.2">
      <c r="A94" t="s">
        <v>93</v>
      </c>
      <c r="B94" t="s">
        <v>580</v>
      </c>
      <c r="C94" t="s">
        <v>1171</v>
      </c>
      <c r="D94" t="s">
        <v>1486</v>
      </c>
      <c r="E94" t="s">
        <v>1756</v>
      </c>
      <c r="F94" t="s">
        <v>2052</v>
      </c>
      <c r="G94" t="s">
        <v>2261</v>
      </c>
      <c r="H94" t="s">
        <v>2825</v>
      </c>
      <c r="L94" t="s">
        <v>2922</v>
      </c>
      <c r="M94" t="s">
        <v>3268</v>
      </c>
      <c r="N94" t="s">
        <v>3923</v>
      </c>
      <c r="O94" t="s">
        <v>4475</v>
      </c>
    </row>
    <row r="95" spans="1:15" x14ac:dyDescent="0.2">
      <c r="A95" t="s">
        <v>94</v>
      </c>
      <c r="B95" t="s">
        <v>581</v>
      </c>
      <c r="C95" t="s">
        <v>1209</v>
      </c>
      <c r="D95" t="s">
        <v>1522</v>
      </c>
      <c r="E95" t="s">
        <v>1792</v>
      </c>
      <c r="F95" t="s">
        <v>2077</v>
      </c>
      <c r="G95" t="s">
        <v>2262</v>
      </c>
      <c r="H95" t="s">
        <v>2825</v>
      </c>
      <c r="M95" t="s">
        <v>3269</v>
      </c>
      <c r="N95" t="s">
        <v>3924</v>
      </c>
      <c r="O95" t="s">
        <v>4475</v>
      </c>
    </row>
    <row r="96" spans="1:15" x14ac:dyDescent="0.2">
      <c r="A96" t="s">
        <v>95</v>
      </c>
      <c r="B96" t="s">
        <v>582</v>
      </c>
      <c r="C96" t="s">
        <v>1182</v>
      </c>
      <c r="D96" t="s">
        <v>1497</v>
      </c>
      <c r="E96" t="s">
        <v>1767</v>
      </c>
      <c r="F96" t="s">
        <v>2059</v>
      </c>
      <c r="G96" t="s">
        <v>2263</v>
      </c>
      <c r="H96" t="s">
        <v>2825</v>
      </c>
      <c r="L96" t="s">
        <v>2967</v>
      </c>
      <c r="M96" t="s">
        <v>3270</v>
      </c>
      <c r="N96" t="s">
        <v>3925</v>
      </c>
      <c r="O96" t="s">
        <v>2919</v>
      </c>
    </row>
    <row r="97" spans="1:15" x14ac:dyDescent="0.2">
      <c r="A97" t="s">
        <v>96</v>
      </c>
      <c r="B97" t="s">
        <v>583</v>
      </c>
      <c r="C97" t="s">
        <v>1209</v>
      </c>
      <c r="D97" t="s">
        <v>1522</v>
      </c>
      <c r="E97" t="s">
        <v>1792</v>
      </c>
      <c r="F97" t="s">
        <v>2077</v>
      </c>
      <c r="G97" t="s">
        <v>2264</v>
      </c>
      <c r="H97" t="s">
        <v>2828</v>
      </c>
      <c r="K97" t="s">
        <v>2900</v>
      </c>
      <c r="M97" t="s">
        <v>3271</v>
      </c>
      <c r="N97" t="s">
        <v>3926</v>
      </c>
      <c r="O97" t="s">
        <v>4475</v>
      </c>
    </row>
    <row r="98" spans="1:15" x14ac:dyDescent="0.2">
      <c r="A98" t="s">
        <v>53</v>
      </c>
      <c r="B98" t="s">
        <v>584</v>
      </c>
      <c r="C98" t="s">
        <v>1210</v>
      </c>
      <c r="D98" t="s">
        <v>1523</v>
      </c>
      <c r="E98" t="s">
        <v>1793</v>
      </c>
      <c r="F98" t="s">
        <v>2078</v>
      </c>
      <c r="G98" t="s">
        <v>2265</v>
      </c>
      <c r="H98" t="s">
        <v>2825</v>
      </c>
      <c r="L98" t="s">
        <v>2968</v>
      </c>
      <c r="M98" t="s">
        <v>3272</v>
      </c>
      <c r="N98" t="s">
        <v>3927</v>
      </c>
      <c r="O98" t="s">
        <v>2919</v>
      </c>
    </row>
    <row r="99" spans="1:15" x14ac:dyDescent="0.2">
      <c r="A99" t="s">
        <v>97</v>
      </c>
      <c r="B99" t="s">
        <v>585</v>
      </c>
      <c r="C99" t="s">
        <v>1199</v>
      </c>
      <c r="D99" t="s">
        <v>1512</v>
      </c>
      <c r="E99" t="s">
        <v>1783</v>
      </c>
      <c r="F99" t="s">
        <v>2071</v>
      </c>
      <c r="G99" t="s">
        <v>2266</v>
      </c>
      <c r="H99" t="s">
        <v>2824</v>
      </c>
      <c r="I99" t="s">
        <v>2851</v>
      </c>
      <c r="L99" t="s">
        <v>2969</v>
      </c>
      <c r="M99" t="s">
        <v>3273</v>
      </c>
      <c r="N99" t="s">
        <v>3928</v>
      </c>
      <c r="O99" t="s">
        <v>4475</v>
      </c>
    </row>
    <row r="100" spans="1:15" x14ac:dyDescent="0.2">
      <c r="A100" t="s">
        <v>98</v>
      </c>
      <c r="B100" t="s">
        <v>586</v>
      </c>
      <c r="C100" t="s">
        <v>1211</v>
      </c>
      <c r="D100" t="s">
        <v>1524</v>
      </c>
      <c r="E100" t="s">
        <v>1794</v>
      </c>
      <c r="F100" t="s">
        <v>2079</v>
      </c>
      <c r="G100" t="s">
        <v>2267</v>
      </c>
      <c r="H100" t="s">
        <v>2825</v>
      </c>
      <c r="L100" t="s">
        <v>2970</v>
      </c>
      <c r="M100" t="s">
        <v>3274</v>
      </c>
      <c r="N100" t="s">
        <v>3929</v>
      </c>
      <c r="O100" t="s">
        <v>2919</v>
      </c>
    </row>
    <row r="101" spans="1:15" x14ac:dyDescent="0.2">
      <c r="A101" t="s">
        <v>99</v>
      </c>
      <c r="B101" t="s">
        <v>587</v>
      </c>
      <c r="C101" t="s">
        <v>1212</v>
      </c>
      <c r="D101" t="s">
        <v>1525</v>
      </c>
      <c r="E101" t="s">
        <v>1795</v>
      </c>
      <c r="F101" t="s">
        <v>2080</v>
      </c>
      <c r="G101" t="s">
        <v>2268</v>
      </c>
      <c r="H101" t="s">
        <v>2825</v>
      </c>
      <c r="L101" t="s">
        <v>2971</v>
      </c>
      <c r="M101" t="s">
        <v>3275</v>
      </c>
      <c r="N101" t="s">
        <v>3930</v>
      </c>
      <c r="O101" t="s">
        <v>4475</v>
      </c>
    </row>
    <row r="102" spans="1:15" x14ac:dyDescent="0.2">
      <c r="A102" t="s">
        <v>100</v>
      </c>
      <c r="B102" t="s">
        <v>588</v>
      </c>
      <c r="C102" t="s">
        <v>1162</v>
      </c>
      <c r="D102" t="s">
        <v>1477</v>
      </c>
      <c r="E102" t="s">
        <v>1747</v>
      </c>
      <c r="F102" t="s">
        <v>2046</v>
      </c>
      <c r="G102" t="s">
        <v>2269</v>
      </c>
      <c r="H102" t="s">
        <v>2828</v>
      </c>
      <c r="K102" t="s">
        <v>2896</v>
      </c>
      <c r="L102" t="s">
        <v>2972</v>
      </c>
      <c r="M102" t="s">
        <v>3276</v>
      </c>
      <c r="N102" t="s">
        <v>3931</v>
      </c>
      <c r="O102" t="s">
        <v>4475</v>
      </c>
    </row>
    <row r="103" spans="1:15" x14ac:dyDescent="0.2">
      <c r="A103" t="s">
        <v>101</v>
      </c>
      <c r="B103" t="s">
        <v>589</v>
      </c>
      <c r="C103" t="s">
        <v>1213</v>
      </c>
      <c r="D103" t="s">
        <v>1514</v>
      </c>
      <c r="E103" t="s">
        <v>1785</v>
      </c>
      <c r="F103" t="s">
        <v>2034</v>
      </c>
      <c r="G103" t="s">
        <v>2270</v>
      </c>
      <c r="H103" t="s">
        <v>2828</v>
      </c>
      <c r="K103" t="s">
        <v>2897</v>
      </c>
      <c r="M103" t="s">
        <v>3277</v>
      </c>
      <c r="N103" t="s">
        <v>3932</v>
      </c>
      <c r="O103" t="s">
        <v>2919</v>
      </c>
    </row>
    <row r="104" spans="1:15" x14ac:dyDescent="0.2">
      <c r="A104" t="s">
        <v>102</v>
      </c>
      <c r="B104" t="s">
        <v>590</v>
      </c>
      <c r="C104" t="s">
        <v>1171</v>
      </c>
      <c r="D104" t="s">
        <v>1486</v>
      </c>
      <c r="E104" t="s">
        <v>1756</v>
      </c>
      <c r="F104" t="s">
        <v>2052</v>
      </c>
      <c r="G104" t="s">
        <v>2271</v>
      </c>
      <c r="H104" t="s">
        <v>2825</v>
      </c>
      <c r="M104" t="s">
        <v>3278</v>
      </c>
      <c r="N104" t="s">
        <v>3933</v>
      </c>
      <c r="O104" t="s">
        <v>2919</v>
      </c>
    </row>
    <row r="105" spans="1:15" x14ac:dyDescent="0.2">
      <c r="A105" t="s">
        <v>103</v>
      </c>
      <c r="B105" t="s">
        <v>591</v>
      </c>
      <c r="C105" t="s">
        <v>1171</v>
      </c>
      <c r="D105" t="s">
        <v>1486</v>
      </c>
      <c r="E105" t="s">
        <v>1756</v>
      </c>
      <c r="F105" t="s">
        <v>2052</v>
      </c>
      <c r="G105" t="s">
        <v>2272</v>
      </c>
      <c r="H105" t="s">
        <v>2825</v>
      </c>
      <c r="M105" t="s">
        <v>3279</v>
      </c>
      <c r="N105" t="s">
        <v>3934</v>
      </c>
      <c r="O105" t="s">
        <v>4477</v>
      </c>
    </row>
    <row r="106" spans="1:15" x14ac:dyDescent="0.2">
      <c r="A106" t="s">
        <v>104</v>
      </c>
      <c r="B106" t="s">
        <v>592</v>
      </c>
      <c r="C106" t="s">
        <v>1171</v>
      </c>
      <c r="D106" t="s">
        <v>1486</v>
      </c>
      <c r="E106" t="s">
        <v>1756</v>
      </c>
      <c r="F106" t="s">
        <v>2052</v>
      </c>
      <c r="G106" t="s">
        <v>2273</v>
      </c>
      <c r="H106" t="s">
        <v>2825</v>
      </c>
      <c r="M106" t="s">
        <v>3280</v>
      </c>
      <c r="N106" t="s">
        <v>3935</v>
      </c>
      <c r="O106" t="s">
        <v>4475</v>
      </c>
    </row>
    <row r="107" spans="1:15" x14ac:dyDescent="0.2">
      <c r="A107" t="s">
        <v>105</v>
      </c>
      <c r="B107" t="s">
        <v>593</v>
      </c>
      <c r="C107" t="s">
        <v>1214</v>
      </c>
      <c r="D107" t="s">
        <v>1526</v>
      </c>
      <c r="E107" t="s">
        <v>1796</v>
      </c>
      <c r="F107" t="s">
        <v>2081</v>
      </c>
      <c r="G107" t="s">
        <v>2274</v>
      </c>
      <c r="H107" t="s">
        <v>2825</v>
      </c>
      <c r="M107" t="s">
        <v>3281</v>
      </c>
      <c r="N107" t="s">
        <v>3936</v>
      </c>
      <c r="O107" t="s">
        <v>4475</v>
      </c>
    </row>
    <row r="108" spans="1:15" x14ac:dyDescent="0.2">
      <c r="A108" t="s">
        <v>106</v>
      </c>
      <c r="B108" t="s">
        <v>594</v>
      </c>
      <c r="C108" t="s">
        <v>1215</v>
      </c>
      <c r="D108" t="s">
        <v>1527</v>
      </c>
      <c r="E108" t="s">
        <v>1797</v>
      </c>
      <c r="F108" t="s">
        <v>2040</v>
      </c>
      <c r="G108" t="s">
        <v>2275</v>
      </c>
      <c r="H108" t="s">
        <v>2825</v>
      </c>
      <c r="M108" t="s">
        <v>3282</v>
      </c>
      <c r="N108" t="s">
        <v>3937</v>
      </c>
      <c r="O108" t="s">
        <v>4475</v>
      </c>
    </row>
    <row r="109" spans="1:15" x14ac:dyDescent="0.2">
      <c r="A109" t="s">
        <v>107</v>
      </c>
      <c r="B109" t="s">
        <v>595</v>
      </c>
      <c r="C109" t="s">
        <v>1216</v>
      </c>
      <c r="D109" t="s">
        <v>1528</v>
      </c>
      <c r="E109" t="s">
        <v>1798</v>
      </c>
      <c r="F109" t="s">
        <v>2082</v>
      </c>
      <c r="G109" t="s">
        <v>2276</v>
      </c>
      <c r="H109" t="s">
        <v>2825</v>
      </c>
      <c r="M109" t="s">
        <v>3283</v>
      </c>
      <c r="N109" t="s">
        <v>3938</v>
      </c>
      <c r="O109" t="s">
        <v>4475</v>
      </c>
    </row>
    <row r="110" spans="1:15" x14ac:dyDescent="0.2">
      <c r="A110" t="s">
        <v>46</v>
      </c>
      <c r="B110" t="s">
        <v>596</v>
      </c>
      <c r="C110" t="s">
        <v>1217</v>
      </c>
      <c r="D110" t="s">
        <v>1529</v>
      </c>
      <c r="E110" t="s">
        <v>1799</v>
      </c>
      <c r="F110" t="s">
        <v>2083</v>
      </c>
      <c r="G110" t="s">
        <v>2277</v>
      </c>
      <c r="H110" t="s">
        <v>2825</v>
      </c>
      <c r="L110" t="s">
        <v>2973</v>
      </c>
      <c r="M110" t="s">
        <v>3284</v>
      </c>
      <c r="N110" t="s">
        <v>3939</v>
      </c>
      <c r="O110" t="s">
        <v>2919</v>
      </c>
    </row>
    <row r="111" spans="1:15" x14ac:dyDescent="0.2">
      <c r="A111" t="s">
        <v>108</v>
      </c>
      <c r="B111" t="s">
        <v>597</v>
      </c>
      <c r="C111" t="s">
        <v>1218</v>
      </c>
      <c r="D111" t="s">
        <v>1530</v>
      </c>
      <c r="E111" t="s">
        <v>1800</v>
      </c>
      <c r="F111" t="s">
        <v>2084</v>
      </c>
      <c r="G111" t="s">
        <v>2278</v>
      </c>
      <c r="H111" t="s">
        <v>2825</v>
      </c>
      <c r="M111" t="s">
        <v>3285</v>
      </c>
      <c r="N111" t="s">
        <v>3940</v>
      </c>
      <c r="O111" t="s">
        <v>4475</v>
      </c>
    </row>
    <row r="112" spans="1:15" x14ac:dyDescent="0.2">
      <c r="A112" t="s">
        <v>109</v>
      </c>
      <c r="B112" t="s">
        <v>598</v>
      </c>
      <c r="C112" t="s">
        <v>1161</v>
      </c>
      <c r="D112" t="s">
        <v>1476</v>
      </c>
      <c r="E112" t="s">
        <v>1738</v>
      </c>
      <c r="F112" t="s">
        <v>2045</v>
      </c>
      <c r="G112" t="s">
        <v>2279</v>
      </c>
      <c r="H112" t="s">
        <v>2824</v>
      </c>
      <c r="L112" t="s">
        <v>2974</v>
      </c>
      <c r="M112" t="s">
        <v>3286</v>
      </c>
      <c r="N112" t="s">
        <v>3941</v>
      </c>
      <c r="O112" t="s">
        <v>4475</v>
      </c>
    </row>
    <row r="113" spans="1:16" x14ac:dyDescent="0.2">
      <c r="A113" t="s">
        <v>110</v>
      </c>
      <c r="B113" t="s">
        <v>599</v>
      </c>
      <c r="C113" t="s">
        <v>1219</v>
      </c>
      <c r="D113" t="s">
        <v>1531</v>
      </c>
      <c r="E113" t="s">
        <v>1801</v>
      </c>
      <c r="F113" t="s">
        <v>2085</v>
      </c>
      <c r="G113" t="s">
        <v>2280</v>
      </c>
      <c r="H113" t="s">
        <v>2825</v>
      </c>
      <c r="M113" t="s">
        <v>3287</v>
      </c>
      <c r="N113" t="s">
        <v>3919</v>
      </c>
      <c r="O113" t="s">
        <v>4475</v>
      </c>
    </row>
    <row r="114" spans="1:16" x14ac:dyDescent="0.2">
      <c r="A114" t="s">
        <v>111</v>
      </c>
      <c r="B114" t="s">
        <v>600</v>
      </c>
      <c r="C114" t="s">
        <v>1171</v>
      </c>
      <c r="D114" t="s">
        <v>1486</v>
      </c>
      <c r="E114" t="s">
        <v>1756</v>
      </c>
      <c r="F114" t="s">
        <v>2052</v>
      </c>
      <c r="G114" t="s">
        <v>2281</v>
      </c>
      <c r="H114" t="s">
        <v>2825</v>
      </c>
      <c r="M114" t="s">
        <v>3288</v>
      </c>
      <c r="N114" t="s">
        <v>3942</v>
      </c>
      <c r="O114" t="s">
        <v>4475</v>
      </c>
    </row>
    <row r="115" spans="1:16" x14ac:dyDescent="0.2">
      <c r="A115" t="s">
        <v>112</v>
      </c>
      <c r="B115" t="s">
        <v>601</v>
      </c>
      <c r="C115" t="s">
        <v>1220</v>
      </c>
      <c r="D115" t="s">
        <v>1532</v>
      </c>
      <c r="E115" t="s">
        <v>1802</v>
      </c>
      <c r="F115" t="s">
        <v>2037</v>
      </c>
      <c r="G115" t="s">
        <v>2282</v>
      </c>
      <c r="H115" t="s">
        <v>2825</v>
      </c>
      <c r="L115" t="s">
        <v>2928</v>
      </c>
      <c r="M115" t="s">
        <v>3289</v>
      </c>
      <c r="N115" t="s">
        <v>3943</v>
      </c>
      <c r="O115" t="s">
        <v>4475</v>
      </c>
    </row>
    <row r="116" spans="1:16" x14ac:dyDescent="0.2">
      <c r="A116" t="s">
        <v>40</v>
      </c>
      <c r="B116" t="s">
        <v>602</v>
      </c>
      <c r="C116" t="s">
        <v>1173</v>
      </c>
      <c r="D116" t="s">
        <v>1488</v>
      </c>
      <c r="E116" t="s">
        <v>1758</v>
      </c>
      <c r="F116" t="s">
        <v>2053</v>
      </c>
      <c r="G116" t="s">
        <v>2283</v>
      </c>
      <c r="H116" t="s">
        <v>2825</v>
      </c>
      <c r="L116" t="s">
        <v>2945</v>
      </c>
      <c r="M116" t="s">
        <v>3290</v>
      </c>
      <c r="N116" t="s">
        <v>3944</v>
      </c>
      <c r="O116" t="s">
        <v>4475</v>
      </c>
    </row>
    <row r="117" spans="1:16" x14ac:dyDescent="0.2">
      <c r="A117" t="s">
        <v>107</v>
      </c>
      <c r="B117" t="s">
        <v>603</v>
      </c>
      <c r="C117" t="s">
        <v>1221</v>
      </c>
      <c r="D117" t="s">
        <v>1533</v>
      </c>
      <c r="E117" t="s">
        <v>1803</v>
      </c>
      <c r="F117" t="s">
        <v>2086</v>
      </c>
      <c r="G117" t="s">
        <v>2284</v>
      </c>
      <c r="H117" t="s">
        <v>2824</v>
      </c>
      <c r="I117" t="s">
        <v>2852</v>
      </c>
      <c r="M117" t="s">
        <v>3291</v>
      </c>
      <c r="N117" t="s">
        <v>3945</v>
      </c>
      <c r="O117" t="s">
        <v>2919</v>
      </c>
    </row>
    <row r="118" spans="1:16" x14ac:dyDescent="0.2">
      <c r="A118" t="s">
        <v>113</v>
      </c>
      <c r="B118" t="s">
        <v>604</v>
      </c>
      <c r="C118" t="s">
        <v>1222</v>
      </c>
      <c r="D118" t="s">
        <v>1481</v>
      </c>
      <c r="E118" t="s">
        <v>1804</v>
      </c>
      <c r="F118" t="s">
        <v>2045</v>
      </c>
      <c r="G118" t="s">
        <v>2285</v>
      </c>
      <c r="H118" t="s">
        <v>2824</v>
      </c>
      <c r="I118" t="s">
        <v>2853</v>
      </c>
      <c r="L118" t="s">
        <v>2975</v>
      </c>
      <c r="M118" t="s">
        <v>3292</v>
      </c>
      <c r="N118" t="s">
        <v>3946</v>
      </c>
      <c r="O118" t="s">
        <v>4475</v>
      </c>
    </row>
    <row r="119" spans="1:16" x14ac:dyDescent="0.2">
      <c r="A119" t="s">
        <v>114</v>
      </c>
      <c r="B119" t="s">
        <v>605</v>
      </c>
      <c r="C119" t="s">
        <v>1160</v>
      </c>
      <c r="D119" t="s">
        <v>1475</v>
      </c>
      <c r="E119" t="s">
        <v>1746</v>
      </c>
      <c r="F119" t="s">
        <v>2044</v>
      </c>
      <c r="G119" t="s">
        <v>2286</v>
      </c>
      <c r="H119" t="s">
        <v>2824</v>
      </c>
      <c r="I119" t="s">
        <v>2834</v>
      </c>
      <c r="L119" t="s">
        <v>2976</v>
      </c>
      <c r="M119" t="s">
        <v>3293</v>
      </c>
      <c r="N119" t="s">
        <v>3947</v>
      </c>
      <c r="O119" t="s">
        <v>4475</v>
      </c>
    </row>
    <row r="120" spans="1:16" x14ac:dyDescent="0.2">
      <c r="A120" t="s">
        <v>115</v>
      </c>
      <c r="B120" t="s">
        <v>606</v>
      </c>
      <c r="C120" t="s">
        <v>1223</v>
      </c>
      <c r="D120" t="s">
        <v>1534</v>
      </c>
      <c r="E120" t="s">
        <v>1805</v>
      </c>
      <c r="F120" t="s">
        <v>2087</v>
      </c>
      <c r="G120" t="s">
        <v>2287</v>
      </c>
      <c r="H120" t="s">
        <v>2829</v>
      </c>
      <c r="M120" t="s">
        <v>3294</v>
      </c>
      <c r="N120" t="s">
        <v>3948</v>
      </c>
      <c r="O120" t="s">
        <v>2919</v>
      </c>
    </row>
    <row r="121" spans="1:16" x14ac:dyDescent="0.2">
      <c r="A121" t="s">
        <v>116</v>
      </c>
      <c r="B121" t="s">
        <v>607</v>
      </c>
      <c r="C121" t="s">
        <v>1224</v>
      </c>
      <c r="D121" t="s">
        <v>1535</v>
      </c>
      <c r="E121" t="s">
        <v>1806</v>
      </c>
      <c r="F121" t="s">
        <v>2069</v>
      </c>
      <c r="G121" t="s">
        <v>2288</v>
      </c>
      <c r="H121" t="s">
        <v>2824</v>
      </c>
      <c r="I121" t="s">
        <v>2854</v>
      </c>
      <c r="M121" t="s">
        <v>3295</v>
      </c>
      <c r="N121" t="s">
        <v>3949</v>
      </c>
      <c r="O121" t="s">
        <v>4477</v>
      </c>
    </row>
    <row r="122" spans="1:16" x14ac:dyDescent="0.2">
      <c r="A122" t="s">
        <v>117</v>
      </c>
      <c r="B122" t="s">
        <v>608</v>
      </c>
      <c r="C122" t="s">
        <v>1225</v>
      </c>
      <c r="D122" t="s">
        <v>1536</v>
      </c>
      <c r="E122" t="s">
        <v>1807</v>
      </c>
      <c r="F122" t="s">
        <v>2088</v>
      </c>
      <c r="G122" t="s">
        <v>2289</v>
      </c>
      <c r="H122" t="s">
        <v>2824</v>
      </c>
      <c r="I122" t="s">
        <v>2855</v>
      </c>
      <c r="M122" t="s">
        <v>3296</v>
      </c>
      <c r="N122" t="s">
        <v>3950</v>
      </c>
      <c r="O122" t="s">
        <v>4476</v>
      </c>
    </row>
    <row r="123" spans="1:16" x14ac:dyDescent="0.2">
      <c r="A123" t="s">
        <v>91</v>
      </c>
      <c r="B123" t="s">
        <v>609</v>
      </c>
      <c r="C123" t="s">
        <v>1226</v>
      </c>
      <c r="D123" t="s">
        <v>1537</v>
      </c>
      <c r="E123" t="s">
        <v>1808</v>
      </c>
      <c r="F123" t="s">
        <v>2039</v>
      </c>
      <c r="G123" t="s">
        <v>2290</v>
      </c>
      <c r="H123" t="s">
        <v>2825</v>
      </c>
      <c r="M123" t="s">
        <v>3297</v>
      </c>
      <c r="N123" t="s">
        <v>3951</v>
      </c>
      <c r="O123" t="s">
        <v>4477</v>
      </c>
    </row>
    <row r="124" spans="1:16" x14ac:dyDescent="0.2">
      <c r="A124" t="s">
        <v>118</v>
      </c>
      <c r="B124" t="s">
        <v>610</v>
      </c>
      <c r="C124" t="s">
        <v>1177</v>
      </c>
      <c r="D124" t="s">
        <v>1492</v>
      </c>
      <c r="E124" t="s">
        <v>1762</v>
      </c>
      <c r="F124" t="s">
        <v>2056</v>
      </c>
      <c r="G124" t="s">
        <v>2291</v>
      </c>
      <c r="H124" t="s">
        <v>2829</v>
      </c>
      <c r="M124" t="s">
        <v>3298</v>
      </c>
      <c r="N124" t="s">
        <v>3952</v>
      </c>
      <c r="O124" t="s">
        <v>2919</v>
      </c>
      <c r="P124" t="s">
        <v>4478</v>
      </c>
    </row>
    <row r="125" spans="1:16" x14ac:dyDescent="0.2">
      <c r="A125" t="s">
        <v>119</v>
      </c>
      <c r="B125" t="s">
        <v>611</v>
      </c>
      <c r="C125" t="s">
        <v>1147</v>
      </c>
      <c r="D125" t="s">
        <v>1463</v>
      </c>
      <c r="E125" t="s">
        <v>1733</v>
      </c>
      <c r="F125" t="s">
        <v>2034</v>
      </c>
      <c r="G125" t="s">
        <v>2292</v>
      </c>
      <c r="H125" t="s">
        <v>2825</v>
      </c>
      <c r="L125" t="s">
        <v>2923</v>
      </c>
      <c r="M125" t="s">
        <v>3299</v>
      </c>
      <c r="N125" t="s">
        <v>3953</v>
      </c>
      <c r="O125" t="s">
        <v>4477</v>
      </c>
    </row>
    <row r="126" spans="1:16" x14ac:dyDescent="0.2">
      <c r="A126" t="s">
        <v>120</v>
      </c>
      <c r="B126" t="s">
        <v>612</v>
      </c>
      <c r="C126" t="s">
        <v>1171</v>
      </c>
      <c r="D126" t="s">
        <v>1486</v>
      </c>
      <c r="E126" t="s">
        <v>1756</v>
      </c>
      <c r="F126" t="s">
        <v>2052</v>
      </c>
      <c r="G126" t="s">
        <v>2293</v>
      </c>
      <c r="H126" t="s">
        <v>2825</v>
      </c>
      <c r="M126" t="s">
        <v>3300</v>
      </c>
      <c r="N126" t="s">
        <v>3954</v>
      </c>
      <c r="O126" t="s">
        <v>4475</v>
      </c>
    </row>
    <row r="127" spans="1:16" x14ac:dyDescent="0.2">
      <c r="A127" t="s">
        <v>114</v>
      </c>
      <c r="B127" t="s">
        <v>613</v>
      </c>
      <c r="C127" t="s">
        <v>1168</v>
      </c>
      <c r="D127" t="s">
        <v>1483</v>
      </c>
      <c r="E127" t="s">
        <v>1753</v>
      </c>
      <c r="F127" t="s">
        <v>2045</v>
      </c>
      <c r="G127" t="s">
        <v>2294</v>
      </c>
      <c r="H127" t="s">
        <v>2824</v>
      </c>
      <c r="I127" t="s">
        <v>2840</v>
      </c>
      <c r="L127" t="s">
        <v>2977</v>
      </c>
      <c r="M127" t="s">
        <v>3301</v>
      </c>
      <c r="N127" t="s">
        <v>3955</v>
      </c>
      <c r="O127" t="s">
        <v>4475</v>
      </c>
    </row>
    <row r="128" spans="1:16" x14ac:dyDescent="0.2">
      <c r="A128" t="s">
        <v>121</v>
      </c>
      <c r="B128" t="s">
        <v>614</v>
      </c>
      <c r="C128" t="s">
        <v>1227</v>
      </c>
      <c r="D128" t="s">
        <v>1538</v>
      </c>
      <c r="E128" t="s">
        <v>1809</v>
      </c>
      <c r="F128" t="s">
        <v>2089</v>
      </c>
      <c r="G128" t="s">
        <v>2295</v>
      </c>
      <c r="H128" t="s">
        <v>2828</v>
      </c>
      <c r="K128" t="s">
        <v>2902</v>
      </c>
      <c r="L128" t="s">
        <v>2963</v>
      </c>
      <c r="M128" t="s">
        <v>3302</v>
      </c>
      <c r="N128" t="s">
        <v>3956</v>
      </c>
      <c r="O128" t="s">
        <v>2919</v>
      </c>
    </row>
    <row r="129" spans="1:15" x14ac:dyDescent="0.2">
      <c r="A129" t="s">
        <v>122</v>
      </c>
      <c r="B129" t="s">
        <v>615</v>
      </c>
      <c r="C129" t="s">
        <v>1228</v>
      </c>
      <c r="D129" t="s">
        <v>1539</v>
      </c>
      <c r="E129" t="s">
        <v>1810</v>
      </c>
      <c r="F129" t="s">
        <v>2090</v>
      </c>
      <c r="G129" t="s">
        <v>2296</v>
      </c>
      <c r="H129" t="s">
        <v>2824</v>
      </c>
      <c r="I129" t="s">
        <v>2832</v>
      </c>
      <c r="L129" t="s">
        <v>2978</v>
      </c>
      <c r="M129" t="s">
        <v>3303</v>
      </c>
      <c r="N129" t="s">
        <v>3957</v>
      </c>
      <c r="O129" t="s">
        <v>4476</v>
      </c>
    </row>
    <row r="130" spans="1:15" x14ac:dyDescent="0.2">
      <c r="A130" t="s">
        <v>123</v>
      </c>
      <c r="B130" t="s">
        <v>616</v>
      </c>
      <c r="C130" t="s">
        <v>1229</v>
      </c>
      <c r="D130" t="s">
        <v>1537</v>
      </c>
      <c r="E130" t="s">
        <v>1811</v>
      </c>
      <c r="F130" t="s">
        <v>2082</v>
      </c>
      <c r="G130" t="s">
        <v>2297</v>
      </c>
      <c r="H130" t="s">
        <v>2825</v>
      </c>
      <c r="L130" t="s">
        <v>2979</v>
      </c>
      <c r="M130" t="s">
        <v>3304</v>
      </c>
      <c r="N130" t="s">
        <v>3958</v>
      </c>
      <c r="O130" t="s">
        <v>4475</v>
      </c>
    </row>
    <row r="131" spans="1:15" x14ac:dyDescent="0.2">
      <c r="A131" t="s">
        <v>124</v>
      </c>
      <c r="B131" t="s">
        <v>617</v>
      </c>
      <c r="C131" t="s">
        <v>1147</v>
      </c>
      <c r="D131" t="s">
        <v>1463</v>
      </c>
      <c r="E131" t="s">
        <v>1733</v>
      </c>
      <c r="F131" t="s">
        <v>2034</v>
      </c>
      <c r="G131" t="s">
        <v>2298</v>
      </c>
      <c r="H131" t="s">
        <v>2825</v>
      </c>
      <c r="L131" t="s">
        <v>2980</v>
      </c>
      <c r="M131" t="s">
        <v>3305</v>
      </c>
      <c r="N131" t="s">
        <v>3959</v>
      </c>
      <c r="O131" t="s">
        <v>4475</v>
      </c>
    </row>
    <row r="132" spans="1:15" x14ac:dyDescent="0.2">
      <c r="A132" t="s">
        <v>114</v>
      </c>
      <c r="B132" t="s">
        <v>618</v>
      </c>
      <c r="C132" t="s">
        <v>1160</v>
      </c>
      <c r="D132" t="s">
        <v>1475</v>
      </c>
      <c r="E132" t="s">
        <v>1746</v>
      </c>
      <c r="F132" t="s">
        <v>2044</v>
      </c>
      <c r="G132" t="s">
        <v>2299</v>
      </c>
      <c r="H132" t="s">
        <v>2824</v>
      </c>
      <c r="I132" t="s">
        <v>2850</v>
      </c>
      <c r="L132" t="s">
        <v>2934</v>
      </c>
      <c r="M132" t="s">
        <v>3306</v>
      </c>
      <c r="N132" t="s">
        <v>3960</v>
      </c>
      <c r="O132" t="s">
        <v>4476</v>
      </c>
    </row>
    <row r="133" spans="1:15" x14ac:dyDescent="0.2">
      <c r="A133" t="s">
        <v>125</v>
      </c>
      <c r="B133" t="s">
        <v>619</v>
      </c>
      <c r="C133" t="s">
        <v>1230</v>
      </c>
      <c r="D133" t="s">
        <v>1540</v>
      </c>
      <c r="E133" t="s">
        <v>1812</v>
      </c>
      <c r="F133" t="s">
        <v>2075</v>
      </c>
      <c r="G133" t="s">
        <v>2300</v>
      </c>
      <c r="H133" t="s">
        <v>2824</v>
      </c>
      <c r="I133" t="s">
        <v>2856</v>
      </c>
      <c r="M133" t="s">
        <v>3307</v>
      </c>
      <c r="N133" t="s">
        <v>3961</v>
      </c>
      <c r="O133" t="s">
        <v>4475</v>
      </c>
    </row>
    <row r="134" spans="1:15" x14ac:dyDescent="0.2">
      <c r="A134" t="s">
        <v>126</v>
      </c>
      <c r="B134" t="s">
        <v>620</v>
      </c>
      <c r="C134" t="s">
        <v>1231</v>
      </c>
      <c r="D134" t="s">
        <v>1541</v>
      </c>
      <c r="E134" t="s">
        <v>1813</v>
      </c>
      <c r="F134" t="s">
        <v>2050</v>
      </c>
      <c r="G134" t="s">
        <v>2301</v>
      </c>
      <c r="H134" t="s">
        <v>2828</v>
      </c>
      <c r="K134" t="s">
        <v>2900</v>
      </c>
      <c r="M134" t="s">
        <v>3308</v>
      </c>
      <c r="N134" t="s">
        <v>3962</v>
      </c>
      <c r="O134" t="s">
        <v>4475</v>
      </c>
    </row>
    <row r="135" spans="1:15" x14ac:dyDescent="0.2">
      <c r="A135" t="s">
        <v>127</v>
      </c>
      <c r="B135" t="s">
        <v>621</v>
      </c>
      <c r="C135" t="s">
        <v>1190</v>
      </c>
      <c r="D135" t="s">
        <v>1504</v>
      </c>
      <c r="E135" t="s">
        <v>1775</v>
      </c>
      <c r="F135" t="s">
        <v>2055</v>
      </c>
      <c r="G135" t="s">
        <v>2302</v>
      </c>
      <c r="H135" t="s">
        <v>2828</v>
      </c>
      <c r="K135" t="s">
        <v>2903</v>
      </c>
      <c r="L135" t="s">
        <v>2981</v>
      </c>
      <c r="M135" t="s">
        <v>3309</v>
      </c>
      <c r="N135" t="s">
        <v>3963</v>
      </c>
      <c r="O135" t="s">
        <v>4476</v>
      </c>
    </row>
    <row r="136" spans="1:15" x14ac:dyDescent="0.2">
      <c r="A136" t="s">
        <v>128</v>
      </c>
      <c r="B136" t="s">
        <v>622</v>
      </c>
      <c r="C136" t="s">
        <v>1171</v>
      </c>
      <c r="D136" t="s">
        <v>1486</v>
      </c>
      <c r="E136" t="s">
        <v>1756</v>
      </c>
      <c r="F136" t="s">
        <v>2052</v>
      </c>
      <c r="G136" t="s">
        <v>2303</v>
      </c>
      <c r="H136" t="s">
        <v>2825</v>
      </c>
      <c r="L136" t="s">
        <v>2982</v>
      </c>
      <c r="M136" t="s">
        <v>3310</v>
      </c>
      <c r="N136" t="s">
        <v>3964</v>
      </c>
      <c r="O136" t="s">
        <v>2919</v>
      </c>
    </row>
    <row r="137" spans="1:15" x14ac:dyDescent="0.2">
      <c r="A137" t="s">
        <v>129</v>
      </c>
      <c r="B137" t="s">
        <v>623</v>
      </c>
      <c r="C137" t="s">
        <v>1232</v>
      </c>
      <c r="D137" t="s">
        <v>1542</v>
      </c>
      <c r="E137" t="s">
        <v>1814</v>
      </c>
      <c r="F137" t="s">
        <v>2091</v>
      </c>
      <c r="G137" t="s">
        <v>2304</v>
      </c>
      <c r="H137" t="s">
        <v>2824</v>
      </c>
      <c r="I137" t="s">
        <v>2857</v>
      </c>
      <c r="L137" t="s">
        <v>2983</v>
      </c>
      <c r="M137" t="s">
        <v>3311</v>
      </c>
      <c r="N137" t="s">
        <v>3965</v>
      </c>
      <c r="O137" t="s">
        <v>2919</v>
      </c>
    </row>
    <row r="138" spans="1:15" x14ac:dyDescent="0.2">
      <c r="A138" t="s">
        <v>130</v>
      </c>
      <c r="B138" t="s">
        <v>624</v>
      </c>
      <c r="C138" t="s">
        <v>1233</v>
      </c>
      <c r="D138" t="s">
        <v>1543</v>
      </c>
      <c r="E138" t="s">
        <v>1815</v>
      </c>
      <c r="F138" t="s">
        <v>2049</v>
      </c>
      <c r="G138" t="s">
        <v>2305</v>
      </c>
      <c r="H138" t="s">
        <v>2825</v>
      </c>
      <c r="I138" t="s">
        <v>2838</v>
      </c>
      <c r="J138" t="s">
        <v>2895</v>
      </c>
      <c r="L138" t="s">
        <v>2925</v>
      </c>
      <c r="M138" t="s">
        <v>3312</v>
      </c>
      <c r="N138" t="s">
        <v>3966</v>
      </c>
      <c r="O138" t="s">
        <v>4475</v>
      </c>
    </row>
    <row r="139" spans="1:15" x14ac:dyDescent="0.2">
      <c r="A139" t="s">
        <v>131</v>
      </c>
      <c r="B139" t="s">
        <v>625</v>
      </c>
      <c r="C139" t="s">
        <v>1234</v>
      </c>
      <c r="D139" t="s">
        <v>1544</v>
      </c>
      <c r="E139" t="s">
        <v>1816</v>
      </c>
      <c r="F139" t="s">
        <v>2043</v>
      </c>
      <c r="G139" t="s">
        <v>2306</v>
      </c>
      <c r="H139" t="s">
        <v>2825</v>
      </c>
      <c r="L139" t="s">
        <v>2925</v>
      </c>
      <c r="M139" t="s">
        <v>3313</v>
      </c>
      <c r="N139" t="s">
        <v>3967</v>
      </c>
      <c r="O139" t="s">
        <v>4476</v>
      </c>
    </row>
    <row r="140" spans="1:15" x14ac:dyDescent="0.2">
      <c r="A140" t="s">
        <v>28</v>
      </c>
      <c r="B140" t="s">
        <v>626</v>
      </c>
      <c r="C140" t="s">
        <v>1235</v>
      </c>
      <c r="D140" t="s">
        <v>1545</v>
      </c>
      <c r="E140" t="s">
        <v>1817</v>
      </c>
      <c r="F140" t="s">
        <v>2092</v>
      </c>
      <c r="G140" t="s">
        <v>2307</v>
      </c>
      <c r="H140" t="s">
        <v>2825</v>
      </c>
      <c r="L140" t="s">
        <v>2925</v>
      </c>
      <c r="M140" t="s">
        <v>3314</v>
      </c>
      <c r="N140" t="s">
        <v>3968</v>
      </c>
      <c r="O140" t="s">
        <v>2919</v>
      </c>
    </row>
    <row r="141" spans="1:15" x14ac:dyDescent="0.2">
      <c r="A141" t="s">
        <v>132</v>
      </c>
      <c r="B141" t="s">
        <v>627</v>
      </c>
      <c r="C141" t="s">
        <v>1236</v>
      </c>
      <c r="D141" t="s">
        <v>1520</v>
      </c>
      <c r="E141" t="s">
        <v>1520</v>
      </c>
      <c r="F141" t="s">
        <v>2034</v>
      </c>
      <c r="G141" t="s">
        <v>2308</v>
      </c>
      <c r="H141" t="s">
        <v>2825</v>
      </c>
      <c r="I141" t="s">
        <v>2830</v>
      </c>
      <c r="J141" t="s">
        <v>2895</v>
      </c>
      <c r="L141" t="s">
        <v>2984</v>
      </c>
      <c r="M141" t="s">
        <v>3315</v>
      </c>
      <c r="N141" t="s">
        <v>3969</v>
      </c>
      <c r="O141" t="s">
        <v>2919</v>
      </c>
    </row>
    <row r="142" spans="1:15" x14ac:dyDescent="0.2">
      <c r="A142" t="s">
        <v>133</v>
      </c>
      <c r="B142" t="s">
        <v>628</v>
      </c>
      <c r="C142" t="s">
        <v>1237</v>
      </c>
      <c r="D142" t="s">
        <v>1546</v>
      </c>
      <c r="E142" t="s">
        <v>1818</v>
      </c>
      <c r="F142" t="s">
        <v>2040</v>
      </c>
      <c r="G142" t="s">
        <v>2309</v>
      </c>
      <c r="H142" t="s">
        <v>2825</v>
      </c>
      <c r="L142" t="s">
        <v>2985</v>
      </c>
      <c r="M142" t="s">
        <v>3316</v>
      </c>
      <c r="N142" t="s">
        <v>3970</v>
      </c>
      <c r="O142" t="s">
        <v>4476</v>
      </c>
    </row>
    <row r="143" spans="1:15" x14ac:dyDescent="0.2">
      <c r="A143" t="s">
        <v>28</v>
      </c>
      <c r="B143" t="s">
        <v>629</v>
      </c>
      <c r="C143" t="s">
        <v>1238</v>
      </c>
      <c r="D143" t="s">
        <v>1547</v>
      </c>
      <c r="E143" t="s">
        <v>1819</v>
      </c>
      <c r="F143" t="s">
        <v>2034</v>
      </c>
      <c r="G143" t="s">
        <v>2310</v>
      </c>
      <c r="H143" t="s">
        <v>2825</v>
      </c>
      <c r="L143" t="s">
        <v>2971</v>
      </c>
      <c r="M143" t="s">
        <v>3317</v>
      </c>
      <c r="N143" t="s">
        <v>3971</v>
      </c>
      <c r="O143" t="s">
        <v>4475</v>
      </c>
    </row>
    <row r="144" spans="1:15" x14ac:dyDescent="0.2">
      <c r="A144" t="s">
        <v>28</v>
      </c>
      <c r="B144" t="s">
        <v>630</v>
      </c>
      <c r="C144" t="s">
        <v>1239</v>
      </c>
      <c r="D144" t="s">
        <v>1548</v>
      </c>
      <c r="E144" t="s">
        <v>1820</v>
      </c>
      <c r="F144" t="s">
        <v>2093</v>
      </c>
      <c r="G144" t="s">
        <v>2311</v>
      </c>
      <c r="H144" t="s">
        <v>2825</v>
      </c>
      <c r="I144" t="s">
        <v>2830</v>
      </c>
      <c r="J144" t="s">
        <v>2895</v>
      </c>
      <c r="L144" t="s">
        <v>2925</v>
      </c>
      <c r="M144" t="s">
        <v>3318</v>
      </c>
      <c r="N144" t="s">
        <v>3972</v>
      </c>
      <c r="O144" t="s">
        <v>2919</v>
      </c>
    </row>
    <row r="145" spans="1:16" x14ac:dyDescent="0.2">
      <c r="A145" t="s">
        <v>134</v>
      </c>
      <c r="B145" t="s">
        <v>631</v>
      </c>
      <c r="C145" t="s">
        <v>1160</v>
      </c>
      <c r="D145" t="s">
        <v>1475</v>
      </c>
      <c r="E145" t="s">
        <v>1746</v>
      </c>
      <c r="F145" t="s">
        <v>2044</v>
      </c>
      <c r="G145" t="s">
        <v>2312</v>
      </c>
      <c r="H145" t="s">
        <v>2824</v>
      </c>
      <c r="I145" t="s">
        <v>2850</v>
      </c>
      <c r="L145" t="s">
        <v>2934</v>
      </c>
      <c r="M145" t="s">
        <v>3319</v>
      </c>
      <c r="N145" t="s">
        <v>3973</v>
      </c>
      <c r="O145" t="s">
        <v>4475</v>
      </c>
    </row>
    <row r="146" spans="1:16" x14ac:dyDescent="0.2">
      <c r="A146" t="s">
        <v>135</v>
      </c>
      <c r="B146" t="s">
        <v>632</v>
      </c>
      <c r="C146" t="s">
        <v>1240</v>
      </c>
      <c r="D146" t="s">
        <v>1549</v>
      </c>
      <c r="E146" t="s">
        <v>1821</v>
      </c>
      <c r="F146" t="s">
        <v>2044</v>
      </c>
      <c r="G146" t="s">
        <v>2313</v>
      </c>
      <c r="H146" t="s">
        <v>2824</v>
      </c>
      <c r="I146" t="s">
        <v>2858</v>
      </c>
      <c r="L146" t="s">
        <v>2986</v>
      </c>
      <c r="M146" t="s">
        <v>3320</v>
      </c>
      <c r="N146" t="s">
        <v>3974</v>
      </c>
      <c r="O146" t="s">
        <v>4475</v>
      </c>
    </row>
    <row r="147" spans="1:16" x14ac:dyDescent="0.2">
      <c r="A147" t="s">
        <v>136</v>
      </c>
      <c r="B147" t="s">
        <v>633</v>
      </c>
      <c r="C147" t="s">
        <v>1160</v>
      </c>
      <c r="D147" t="s">
        <v>1475</v>
      </c>
      <c r="E147" t="s">
        <v>1746</v>
      </c>
      <c r="F147" t="s">
        <v>2044</v>
      </c>
      <c r="G147" t="s">
        <v>2314</v>
      </c>
      <c r="H147" t="s">
        <v>2824</v>
      </c>
      <c r="I147" t="s">
        <v>2850</v>
      </c>
      <c r="L147" t="s">
        <v>2987</v>
      </c>
      <c r="M147" t="s">
        <v>3321</v>
      </c>
      <c r="N147" t="s">
        <v>3973</v>
      </c>
      <c r="O147" t="s">
        <v>4475</v>
      </c>
    </row>
    <row r="148" spans="1:16" x14ac:dyDescent="0.2">
      <c r="A148" t="s">
        <v>137</v>
      </c>
      <c r="B148" t="s">
        <v>634</v>
      </c>
      <c r="C148" t="s">
        <v>1241</v>
      </c>
      <c r="D148" t="s">
        <v>1550</v>
      </c>
      <c r="E148" t="s">
        <v>1822</v>
      </c>
      <c r="F148" t="s">
        <v>2062</v>
      </c>
      <c r="G148" t="s">
        <v>2315</v>
      </c>
      <c r="H148" t="s">
        <v>2825</v>
      </c>
      <c r="L148" t="s">
        <v>2988</v>
      </c>
      <c r="M148" t="s">
        <v>3322</v>
      </c>
      <c r="N148" t="s">
        <v>3975</v>
      </c>
      <c r="O148" t="s">
        <v>2919</v>
      </c>
    </row>
    <row r="149" spans="1:16" x14ac:dyDescent="0.2">
      <c r="A149" t="s">
        <v>138</v>
      </c>
      <c r="B149" t="s">
        <v>635</v>
      </c>
      <c r="C149" t="s">
        <v>1159</v>
      </c>
      <c r="D149" t="s">
        <v>1474</v>
      </c>
      <c r="E149" t="s">
        <v>1745</v>
      </c>
      <c r="F149" t="s">
        <v>2043</v>
      </c>
      <c r="G149" t="s">
        <v>2316</v>
      </c>
      <c r="H149" t="s">
        <v>2825</v>
      </c>
      <c r="L149" t="s">
        <v>2933</v>
      </c>
      <c r="M149" t="s">
        <v>3323</v>
      </c>
      <c r="N149" t="s">
        <v>3976</v>
      </c>
      <c r="O149" t="s">
        <v>4476</v>
      </c>
    </row>
    <row r="150" spans="1:16" x14ac:dyDescent="0.2">
      <c r="A150" t="s">
        <v>139</v>
      </c>
      <c r="B150" t="s">
        <v>636</v>
      </c>
      <c r="C150" t="s">
        <v>1242</v>
      </c>
      <c r="D150" t="s">
        <v>1551</v>
      </c>
      <c r="E150" t="s">
        <v>1823</v>
      </c>
      <c r="F150" t="s">
        <v>2094</v>
      </c>
      <c r="G150" t="s">
        <v>2317</v>
      </c>
      <c r="H150" t="s">
        <v>2825</v>
      </c>
      <c r="L150" t="s">
        <v>2925</v>
      </c>
      <c r="M150" t="s">
        <v>3324</v>
      </c>
      <c r="N150" t="s">
        <v>3977</v>
      </c>
      <c r="O150" t="s">
        <v>4476</v>
      </c>
    </row>
    <row r="151" spans="1:16" x14ac:dyDescent="0.2">
      <c r="A151" t="s">
        <v>140</v>
      </c>
      <c r="B151" t="s">
        <v>637</v>
      </c>
      <c r="C151" t="s">
        <v>1172</v>
      </c>
      <c r="D151" t="s">
        <v>1487</v>
      </c>
      <c r="E151" t="s">
        <v>1757</v>
      </c>
      <c r="F151" t="s">
        <v>2045</v>
      </c>
      <c r="G151" t="s">
        <v>2318</v>
      </c>
      <c r="H151" t="s">
        <v>2824</v>
      </c>
      <c r="I151" t="s">
        <v>2850</v>
      </c>
      <c r="L151" t="s">
        <v>2989</v>
      </c>
      <c r="M151" t="s">
        <v>3325</v>
      </c>
      <c r="N151" t="s">
        <v>3978</v>
      </c>
      <c r="O151" t="s">
        <v>4475</v>
      </c>
    </row>
    <row r="152" spans="1:16" x14ac:dyDescent="0.2">
      <c r="A152" t="s">
        <v>141</v>
      </c>
      <c r="B152" t="s">
        <v>638</v>
      </c>
      <c r="C152" t="s">
        <v>1243</v>
      </c>
      <c r="D152" t="s">
        <v>1552</v>
      </c>
      <c r="E152" t="s">
        <v>1824</v>
      </c>
      <c r="F152" t="s">
        <v>2095</v>
      </c>
      <c r="G152" t="s">
        <v>2319</v>
      </c>
      <c r="H152" t="s">
        <v>2825</v>
      </c>
      <c r="L152" t="s">
        <v>2990</v>
      </c>
      <c r="M152" t="s">
        <v>3326</v>
      </c>
      <c r="N152" t="s">
        <v>3919</v>
      </c>
      <c r="O152" t="s">
        <v>4475</v>
      </c>
    </row>
    <row r="153" spans="1:16" x14ac:dyDescent="0.2">
      <c r="A153" t="s">
        <v>142</v>
      </c>
      <c r="B153" t="s">
        <v>639</v>
      </c>
      <c r="C153" t="s">
        <v>1189</v>
      </c>
      <c r="D153" t="s">
        <v>1503</v>
      </c>
      <c r="E153" t="s">
        <v>1774</v>
      </c>
      <c r="F153" t="s">
        <v>2045</v>
      </c>
      <c r="G153" t="s">
        <v>2320</v>
      </c>
      <c r="H153" t="s">
        <v>2828</v>
      </c>
      <c r="K153" t="s">
        <v>2897</v>
      </c>
      <c r="L153" t="s">
        <v>2925</v>
      </c>
      <c r="M153" t="s">
        <v>3327</v>
      </c>
      <c r="N153" t="s">
        <v>3979</v>
      </c>
      <c r="O153" t="s">
        <v>2919</v>
      </c>
    </row>
    <row r="154" spans="1:16" x14ac:dyDescent="0.2">
      <c r="A154" t="s">
        <v>21</v>
      </c>
      <c r="B154" t="s">
        <v>640</v>
      </c>
      <c r="C154" t="s">
        <v>1152</v>
      </c>
      <c r="D154" t="s">
        <v>1468</v>
      </c>
      <c r="E154" t="s">
        <v>1738</v>
      </c>
      <c r="F154" t="s">
        <v>2037</v>
      </c>
      <c r="G154" t="s">
        <v>2321</v>
      </c>
      <c r="H154" t="s">
        <v>2824</v>
      </c>
      <c r="I154" t="s">
        <v>2832</v>
      </c>
      <c r="L154" t="s">
        <v>2991</v>
      </c>
      <c r="M154" t="s">
        <v>3328</v>
      </c>
      <c r="N154" t="s">
        <v>3980</v>
      </c>
      <c r="O154" t="s">
        <v>4475</v>
      </c>
    </row>
    <row r="155" spans="1:16" x14ac:dyDescent="0.2">
      <c r="A155" t="s">
        <v>143</v>
      </c>
      <c r="B155" t="s">
        <v>641</v>
      </c>
      <c r="C155" t="s">
        <v>1226</v>
      </c>
      <c r="D155" t="s">
        <v>1537</v>
      </c>
      <c r="E155" t="s">
        <v>1808</v>
      </c>
      <c r="F155" t="s">
        <v>2039</v>
      </c>
      <c r="G155" t="s">
        <v>2322</v>
      </c>
      <c r="H155" t="s">
        <v>2824</v>
      </c>
      <c r="I155" t="s">
        <v>2859</v>
      </c>
      <c r="M155" t="s">
        <v>3329</v>
      </c>
      <c r="N155" t="s">
        <v>3981</v>
      </c>
      <c r="O155" t="s">
        <v>4476</v>
      </c>
    </row>
    <row r="156" spans="1:16" x14ac:dyDescent="0.2">
      <c r="A156" t="s">
        <v>144</v>
      </c>
      <c r="B156" t="s">
        <v>642</v>
      </c>
      <c r="C156" t="s">
        <v>1171</v>
      </c>
      <c r="D156" t="s">
        <v>1486</v>
      </c>
      <c r="E156" t="s">
        <v>1756</v>
      </c>
      <c r="F156" t="s">
        <v>2052</v>
      </c>
      <c r="G156" t="s">
        <v>2323</v>
      </c>
      <c r="H156" t="s">
        <v>2825</v>
      </c>
      <c r="M156" t="s">
        <v>3330</v>
      </c>
      <c r="N156" t="s">
        <v>3982</v>
      </c>
      <c r="O156" t="s">
        <v>4475</v>
      </c>
    </row>
    <row r="157" spans="1:16" x14ac:dyDescent="0.2">
      <c r="A157" t="s">
        <v>145</v>
      </c>
      <c r="B157" t="s">
        <v>643</v>
      </c>
      <c r="C157" t="s">
        <v>1244</v>
      </c>
      <c r="D157" t="s">
        <v>1553</v>
      </c>
      <c r="E157" t="s">
        <v>1825</v>
      </c>
      <c r="F157" t="s">
        <v>2096</v>
      </c>
      <c r="G157" t="s">
        <v>2324</v>
      </c>
      <c r="H157" t="s">
        <v>2824</v>
      </c>
      <c r="I157" t="s">
        <v>2850</v>
      </c>
      <c r="M157" t="s">
        <v>3331</v>
      </c>
      <c r="N157" t="s">
        <v>3983</v>
      </c>
      <c r="O157" t="s">
        <v>4475</v>
      </c>
    </row>
    <row r="158" spans="1:16" x14ac:dyDescent="0.2">
      <c r="A158" t="s">
        <v>146</v>
      </c>
      <c r="B158" t="s">
        <v>644</v>
      </c>
      <c r="C158" t="s">
        <v>1245</v>
      </c>
      <c r="D158" t="s">
        <v>1554</v>
      </c>
      <c r="E158" t="s">
        <v>1826</v>
      </c>
      <c r="F158" t="s">
        <v>2081</v>
      </c>
      <c r="G158" t="s">
        <v>2325</v>
      </c>
      <c r="H158" t="s">
        <v>2824</v>
      </c>
      <c r="I158" t="s">
        <v>2860</v>
      </c>
      <c r="M158" t="s">
        <v>3332</v>
      </c>
      <c r="N158" t="s">
        <v>3984</v>
      </c>
      <c r="O158" t="s">
        <v>4476</v>
      </c>
    </row>
    <row r="159" spans="1:16" x14ac:dyDescent="0.2">
      <c r="A159" t="s">
        <v>145</v>
      </c>
      <c r="B159" t="s">
        <v>645</v>
      </c>
      <c r="C159" t="s">
        <v>1171</v>
      </c>
      <c r="D159" t="s">
        <v>1486</v>
      </c>
      <c r="E159" t="s">
        <v>1756</v>
      </c>
      <c r="F159" t="s">
        <v>2052</v>
      </c>
      <c r="G159" t="s">
        <v>2326</v>
      </c>
      <c r="H159" t="s">
        <v>2829</v>
      </c>
      <c r="M159" t="s">
        <v>3333</v>
      </c>
      <c r="N159" t="s">
        <v>3985</v>
      </c>
      <c r="O159" t="s">
        <v>4475</v>
      </c>
      <c r="P159" t="s">
        <v>4475</v>
      </c>
    </row>
    <row r="160" spans="1:16" x14ac:dyDescent="0.2">
      <c r="A160" t="s">
        <v>145</v>
      </c>
      <c r="B160" t="s">
        <v>646</v>
      </c>
      <c r="C160" t="s">
        <v>1172</v>
      </c>
      <c r="D160" t="s">
        <v>1487</v>
      </c>
      <c r="E160" t="s">
        <v>1757</v>
      </c>
      <c r="F160" t="s">
        <v>2045</v>
      </c>
      <c r="G160" t="s">
        <v>2327</v>
      </c>
      <c r="H160" t="s">
        <v>2825</v>
      </c>
      <c r="M160" t="s">
        <v>3334</v>
      </c>
      <c r="N160" t="s">
        <v>3986</v>
      </c>
      <c r="O160" t="s">
        <v>4475</v>
      </c>
    </row>
    <row r="161" spans="1:16" x14ac:dyDescent="0.2">
      <c r="A161" t="s">
        <v>147</v>
      </c>
      <c r="B161" t="s">
        <v>647</v>
      </c>
      <c r="C161" t="s">
        <v>1150</v>
      </c>
      <c r="D161" t="s">
        <v>1466</v>
      </c>
      <c r="E161" t="s">
        <v>1736</v>
      </c>
      <c r="F161" t="s">
        <v>2037</v>
      </c>
      <c r="G161" t="s">
        <v>2328</v>
      </c>
      <c r="H161" t="s">
        <v>2825</v>
      </c>
      <c r="M161" t="s">
        <v>3335</v>
      </c>
      <c r="N161" t="s">
        <v>3987</v>
      </c>
      <c r="O161" t="s">
        <v>4475</v>
      </c>
    </row>
    <row r="162" spans="1:16" x14ac:dyDescent="0.2">
      <c r="A162" t="s">
        <v>148</v>
      </c>
      <c r="B162" t="s">
        <v>648</v>
      </c>
      <c r="C162" t="s">
        <v>1215</v>
      </c>
      <c r="D162" t="s">
        <v>1527</v>
      </c>
      <c r="E162" t="s">
        <v>1797</v>
      </c>
      <c r="F162" t="s">
        <v>2040</v>
      </c>
      <c r="G162" t="s">
        <v>2329</v>
      </c>
      <c r="H162" t="s">
        <v>2825</v>
      </c>
      <c r="M162" t="s">
        <v>3336</v>
      </c>
      <c r="N162" t="s">
        <v>3988</v>
      </c>
      <c r="O162" t="s">
        <v>4475</v>
      </c>
    </row>
    <row r="163" spans="1:16" x14ac:dyDescent="0.2">
      <c r="A163" t="s">
        <v>149</v>
      </c>
      <c r="B163" t="s">
        <v>649</v>
      </c>
      <c r="C163" t="s">
        <v>1159</v>
      </c>
      <c r="D163" t="s">
        <v>1474</v>
      </c>
      <c r="E163" t="s">
        <v>1745</v>
      </c>
      <c r="F163" t="s">
        <v>2043</v>
      </c>
      <c r="G163" t="s">
        <v>2330</v>
      </c>
      <c r="H163" t="s">
        <v>2825</v>
      </c>
      <c r="M163" t="s">
        <v>3337</v>
      </c>
      <c r="N163" t="s">
        <v>3989</v>
      </c>
      <c r="O163" t="s">
        <v>4477</v>
      </c>
    </row>
    <row r="164" spans="1:16" x14ac:dyDescent="0.2">
      <c r="A164" t="s">
        <v>150</v>
      </c>
      <c r="B164" t="s">
        <v>650</v>
      </c>
      <c r="C164" t="s">
        <v>1246</v>
      </c>
      <c r="D164" t="s">
        <v>1472</v>
      </c>
      <c r="E164" t="s">
        <v>1814</v>
      </c>
      <c r="F164" t="s">
        <v>2097</v>
      </c>
      <c r="G164" t="s">
        <v>2331</v>
      </c>
      <c r="H164" t="s">
        <v>2825</v>
      </c>
      <c r="M164" t="s">
        <v>3338</v>
      </c>
      <c r="N164" t="s">
        <v>3990</v>
      </c>
      <c r="O164" t="s">
        <v>4477</v>
      </c>
    </row>
    <row r="165" spans="1:16" x14ac:dyDescent="0.2">
      <c r="A165" t="s">
        <v>143</v>
      </c>
      <c r="B165" t="s">
        <v>651</v>
      </c>
      <c r="C165" t="s">
        <v>1247</v>
      </c>
      <c r="D165" t="s">
        <v>1555</v>
      </c>
      <c r="E165" t="s">
        <v>1827</v>
      </c>
      <c r="F165" t="s">
        <v>2098</v>
      </c>
      <c r="G165" t="s">
        <v>2332</v>
      </c>
      <c r="H165" t="s">
        <v>2825</v>
      </c>
      <c r="M165" t="s">
        <v>3339</v>
      </c>
      <c r="N165" t="s">
        <v>3991</v>
      </c>
      <c r="O165" t="s">
        <v>4476</v>
      </c>
    </row>
    <row r="166" spans="1:16" x14ac:dyDescent="0.2">
      <c r="A166" t="s">
        <v>101</v>
      </c>
      <c r="B166" t="s">
        <v>652</v>
      </c>
      <c r="C166" t="s">
        <v>1248</v>
      </c>
      <c r="D166" t="s">
        <v>1556</v>
      </c>
      <c r="E166" t="s">
        <v>1527</v>
      </c>
      <c r="F166" t="s">
        <v>2051</v>
      </c>
      <c r="G166" t="s">
        <v>2333</v>
      </c>
      <c r="H166" t="s">
        <v>2824</v>
      </c>
      <c r="I166" t="s">
        <v>2861</v>
      </c>
      <c r="M166" t="s">
        <v>3340</v>
      </c>
      <c r="N166" t="s">
        <v>3992</v>
      </c>
      <c r="O166" t="s">
        <v>4475</v>
      </c>
    </row>
    <row r="167" spans="1:16" x14ac:dyDescent="0.2">
      <c r="A167" t="s">
        <v>151</v>
      </c>
      <c r="B167" t="s">
        <v>653</v>
      </c>
      <c r="C167" t="s">
        <v>1249</v>
      </c>
      <c r="D167" t="s">
        <v>1557</v>
      </c>
      <c r="E167" t="s">
        <v>1828</v>
      </c>
      <c r="F167" t="s">
        <v>2062</v>
      </c>
      <c r="G167" t="s">
        <v>2334</v>
      </c>
      <c r="H167" t="s">
        <v>2824</v>
      </c>
      <c r="I167" t="s">
        <v>2831</v>
      </c>
      <c r="L167" t="s">
        <v>2992</v>
      </c>
      <c r="M167" t="s">
        <v>3341</v>
      </c>
      <c r="N167" t="s">
        <v>3993</v>
      </c>
      <c r="O167" t="s">
        <v>2919</v>
      </c>
    </row>
    <row r="168" spans="1:16" x14ac:dyDescent="0.2">
      <c r="A168" t="s">
        <v>152</v>
      </c>
      <c r="B168" t="s">
        <v>654</v>
      </c>
      <c r="C168" t="s">
        <v>1250</v>
      </c>
      <c r="D168" t="s">
        <v>1558</v>
      </c>
      <c r="E168" t="s">
        <v>1829</v>
      </c>
      <c r="F168" t="s">
        <v>2043</v>
      </c>
      <c r="G168" t="s">
        <v>2335</v>
      </c>
      <c r="H168" t="s">
        <v>2824</v>
      </c>
      <c r="I168" t="s">
        <v>2862</v>
      </c>
      <c r="M168" t="s">
        <v>3342</v>
      </c>
      <c r="N168" t="s">
        <v>3994</v>
      </c>
      <c r="O168" t="s">
        <v>4475</v>
      </c>
    </row>
    <row r="169" spans="1:16" x14ac:dyDescent="0.2">
      <c r="A169" t="s">
        <v>153</v>
      </c>
      <c r="B169" t="s">
        <v>655</v>
      </c>
      <c r="C169" t="s">
        <v>1154</v>
      </c>
      <c r="D169" t="s">
        <v>1470</v>
      </c>
      <c r="E169" t="s">
        <v>1740</v>
      </c>
      <c r="F169" t="s">
        <v>2034</v>
      </c>
      <c r="G169" t="s">
        <v>2336</v>
      </c>
      <c r="H169" t="s">
        <v>2829</v>
      </c>
      <c r="M169" t="s">
        <v>3343</v>
      </c>
      <c r="N169" t="s">
        <v>3995</v>
      </c>
      <c r="O169" t="s">
        <v>2919</v>
      </c>
      <c r="P169" t="s">
        <v>4480</v>
      </c>
    </row>
    <row r="170" spans="1:16" x14ac:dyDescent="0.2">
      <c r="A170" t="s">
        <v>154</v>
      </c>
      <c r="B170" t="s">
        <v>656</v>
      </c>
      <c r="C170" t="s">
        <v>1151</v>
      </c>
      <c r="D170" t="s">
        <v>1467</v>
      </c>
      <c r="E170" t="s">
        <v>1737</v>
      </c>
      <c r="F170" t="s">
        <v>2038</v>
      </c>
      <c r="G170" t="s">
        <v>2337</v>
      </c>
      <c r="H170" t="s">
        <v>2829</v>
      </c>
      <c r="M170" t="s">
        <v>3344</v>
      </c>
      <c r="N170" t="s">
        <v>3996</v>
      </c>
      <c r="O170" t="s">
        <v>4475</v>
      </c>
      <c r="P170" t="s">
        <v>4481</v>
      </c>
    </row>
    <row r="171" spans="1:16" x14ac:dyDescent="0.2">
      <c r="A171" t="s">
        <v>155</v>
      </c>
      <c r="B171" t="s">
        <v>657</v>
      </c>
      <c r="C171" t="s">
        <v>1251</v>
      </c>
      <c r="D171" t="s">
        <v>1559</v>
      </c>
      <c r="E171" t="s">
        <v>1830</v>
      </c>
      <c r="F171" t="s">
        <v>2051</v>
      </c>
      <c r="G171" t="s">
        <v>2338</v>
      </c>
      <c r="H171" t="s">
        <v>2825</v>
      </c>
      <c r="M171" t="s">
        <v>3345</v>
      </c>
      <c r="N171" t="s">
        <v>3997</v>
      </c>
      <c r="O171" t="s">
        <v>4475</v>
      </c>
    </row>
    <row r="172" spans="1:16" x14ac:dyDescent="0.2">
      <c r="A172" t="s">
        <v>156</v>
      </c>
      <c r="B172" t="s">
        <v>658</v>
      </c>
      <c r="C172" t="s">
        <v>1252</v>
      </c>
      <c r="D172" t="s">
        <v>1506</v>
      </c>
      <c r="E172" t="s">
        <v>1831</v>
      </c>
      <c r="F172" t="s">
        <v>2052</v>
      </c>
      <c r="G172" t="s">
        <v>2339</v>
      </c>
      <c r="H172" t="s">
        <v>2825</v>
      </c>
      <c r="M172" t="s">
        <v>3346</v>
      </c>
      <c r="N172" t="s">
        <v>3998</v>
      </c>
      <c r="O172" t="s">
        <v>4476</v>
      </c>
    </row>
    <row r="173" spans="1:16" x14ac:dyDescent="0.2">
      <c r="A173" t="s">
        <v>157</v>
      </c>
      <c r="B173" t="s">
        <v>659</v>
      </c>
      <c r="C173" t="s">
        <v>1253</v>
      </c>
      <c r="D173" t="s">
        <v>1560</v>
      </c>
      <c r="E173" t="s">
        <v>1832</v>
      </c>
      <c r="F173" t="s">
        <v>2044</v>
      </c>
      <c r="G173" t="s">
        <v>2340</v>
      </c>
      <c r="H173" t="s">
        <v>2824</v>
      </c>
      <c r="I173" t="s">
        <v>2850</v>
      </c>
      <c r="M173" t="s">
        <v>3347</v>
      </c>
      <c r="N173" t="s">
        <v>3999</v>
      </c>
      <c r="O173" t="s">
        <v>4475</v>
      </c>
    </row>
    <row r="174" spans="1:16" x14ac:dyDescent="0.2">
      <c r="A174" t="s">
        <v>158</v>
      </c>
      <c r="B174" t="s">
        <v>660</v>
      </c>
      <c r="C174" t="s">
        <v>1254</v>
      </c>
      <c r="D174" t="s">
        <v>1561</v>
      </c>
      <c r="E174" t="s">
        <v>1833</v>
      </c>
      <c r="F174" t="s">
        <v>2099</v>
      </c>
      <c r="G174" t="s">
        <v>2341</v>
      </c>
      <c r="H174" t="s">
        <v>2824</v>
      </c>
      <c r="I174" t="s">
        <v>2840</v>
      </c>
      <c r="M174" t="s">
        <v>3348</v>
      </c>
      <c r="N174" t="s">
        <v>4000</v>
      </c>
      <c r="O174" t="s">
        <v>4475</v>
      </c>
    </row>
    <row r="175" spans="1:16" x14ac:dyDescent="0.2">
      <c r="A175" t="s">
        <v>159</v>
      </c>
      <c r="B175" t="s">
        <v>661</v>
      </c>
      <c r="C175" t="s">
        <v>1176</v>
      </c>
      <c r="D175" t="s">
        <v>1491</v>
      </c>
      <c r="E175" t="s">
        <v>1761</v>
      </c>
      <c r="F175" t="s">
        <v>2043</v>
      </c>
      <c r="G175" t="s">
        <v>2342</v>
      </c>
      <c r="H175" t="s">
        <v>2825</v>
      </c>
      <c r="M175" t="s">
        <v>3349</v>
      </c>
      <c r="N175" t="s">
        <v>4001</v>
      </c>
      <c r="O175" t="s">
        <v>4475</v>
      </c>
    </row>
    <row r="176" spans="1:16" x14ac:dyDescent="0.2">
      <c r="A176" t="s">
        <v>160</v>
      </c>
      <c r="B176" t="s">
        <v>662</v>
      </c>
      <c r="C176" t="s">
        <v>1161</v>
      </c>
      <c r="D176" t="s">
        <v>1476</v>
      </c>
      <c r="E176" t="s">
        <v>1738</v>
      </c>
      <c r="F176" t="s">
        <v>2045</v>
      </c>
      <c r="G176" t="s">
        <v>2343</v>
      </c>
      <c r="H176" t="s">
        <v>2824</v>
      </c>
      <c r="I176" t="s">
        <v>2840</v>
      </c>
      <c r="M176" t="s">
        <v>3350</v>
      </c>
      <c r="N176" t="s">
        <v>4002</v>
      </c>
      <c r="O176" t="s">
        <v>4475</v>
      </c>
    </row>
    <row r="177" spans="1:16" x14ac:dyDescent="0.2">
      <c r="A177" t="s">
        <v>161</v>
      </c>
      <c r="B177" t="s">
        <v>663</v>
      </c>
      <c r="C177" t="s">
        <v>1255</v>
      </c>
      <c r="D177" t="s">
        <v>1562</v>
      </c>
      <c r="E177" t="s">
        <v>1834</v>
      </c>
      <c r="F177" t="s">
        <v>2045</v>
      </c>
      <c r="G177" t="s">
        <v>2344</v>
      </c>
      <c r="H177" t="s">
        <v>2824</v>
      </c>
      <c r="I177" t="s">
        <v>2840</v>
      </c>
      <c r="M177" t="s">
        <v>3351</v>
      </c>
      <c r="N177" t="s">
        <v>4003</v>
      </c>
      <c r="O177" t="s">
        <v>4477</v>
      </c>
    </row>
    <row r="178" spans="1:16" x14ac:dyDescent="0.2">
      <c r="A178" t="s">
        <v>162</v>
      </c>
      <c r="B178" t="s">
        <v>664</v>
      </c>
      <c r="C178" t="s">
        <v>1171</v>
      </c>
      <c r="D178" t="s">
        <v>1486</v>
      </c>
      <c r="E178" t="s">
        <v>1756</v>
      </c>
      <c r="F178" t="s">
        <v>2052</v>
      </c>
      <c r="G178" t="s">
        <v>2345</v>
      </c>
      <c r="H178" t="s">
        <v>2829</v>
      </c>
      <c r="M178" t="s">
        <v>3352</v>
      </c>
      <c r="N178" t="s">
        <v>4004</v>
      </c>
      <c r="O178" t="s">
        <v>2919</v>
      </c>
      <c r="P178" t="s">
        <v>4482</v>
      </c>
    </row>
    <row r="179" spans="1:16" x14ac:dyDescent="0.2">
      <c r="A179" t="s">
        <v>163</v>
      </c>
      <c r="B179" t="s">
        <v>665</v>
      </c>
      <c r="C179" t="s">
        <v>1172</v>
      </c>
      <c r="D179" t="s">
        <v>1487</v>
      </c>
      <c r="E179" t="s">
        <v>1757</v>
      </c>
      <c r="F179" t="s">
        <v>2045</v>
      </c>
      <c r="G179" t="s">
        <v>2346</v>
      </c>
      <c r="H179" t="s">
        <v>2825</v>
      </c>
      <c r="M179" t="s">
        <v>3353</v>
      </c>
      <c r="N179" t="s">
        <v>4005</v>
      </c>
      <c r="O179" t="s">
        <v>4476</v>
      </c>
    </row>
    <row r="180" spans="1:16" x14ac:dyDescent="0.2">
      <c r="A180" t="s">
        <v>160</v>
      </c>
      <c r="B180" t="s">
        <v>666</v>
      </c>
      <c r="C180" t="s">
        <v>1256</v>
      </c>
      <c r="D180" t="s">
        <v>1563</v>
      </c>
      <c r="E180" t="s">
        <v>1835</v>
      </c>
      <c r="F180" t="s">
        <v>2100</v>
      </c>
      <c r="G180" t="s">
        <v>2347</v>
      </c>
      <c r="H180" t="s">
        <v>2825</v>
      </c>
      <c r="M180" t="s">
        <v>3354</v>
      </c>
      <c r="N180" t="s">
        <v>4006</v>
      </c>
      <c r="O180" t="s">
        <v>4476</v>
      </c>
    </row>
    <row r="181" spans="1:16" x14ac:dyDescent="0.2">
      <c r="A181" t="s">
        <v>164</v>
      </c>
      <c r="B181" t="s">
        <v>667</v>
      </c>
      <c r="C181" t="s">
        <v>1211</v>
      </c>
      <c r="D181" t="s">
        <v>1524</v>
      </c>
      <c r="E181" t="s">
        <v>1794</v>
      </c>
      <c r="F181" t="s">
        <v>2079</v>
      </c>
      <c r="G181" t="s">
        <v>2348</v>
      </c>
      <c r="H181" t="s">
        <v>2825</v>
      </c>
      <c r="M181" t="s">
        <v>3355</v>
      </c>
      <c r="N181" t="s">
        <v>4007</v>
      </c>
      <c r="O181" t="s">
        <v>2919</v>
      </c>
    </row>
    <row r="182" spans="1:16" x14ac:dyDescent="0.2">
      <c r="A182" t="s">
        <v>165</v>
      </c>
      <c r="B182" t="s">
        <v>668</v>
      </c>
      <c r="C182" t="s">
        <v>1257</v>
      </c>
      <c r="D182" t="s">
        <v>1564</v>
      </c>
      <c r="E182" t="s">
        <v>1836</v>
      </c>
      <c r="F182" t="s">
        <v>2040</v>
      </c>
      <c r="G182" t="s">
        <v>2349</v>
      </c>
      <c r="H182" t="s">
        <v>2825</v>
      </c>
      <c r="I182" t="s">
        <v>2832</v>
      </c>
      <c r="J182" t="s">
        <v>2895</v>
      </c>
      <c r="M182" t="s">
        <v>3356</v>
      </c>
      <c r="N182" t="s">
        <v>4008</v>
      </c>
      <c r="O182" t="s">
        <v>2919</v>
      </c>
    </row>
    <row r="183" spans="1:16" x14ac:dyDescent="0.2">
      <c r="A183" t="s">
        <v>165</v>
      </c>
      <c r="B183" t="s">
        <v>669</v>
      </c>
      <c r="C183" t="s">
        <v>1258</v>
      </c>
      <c r="D183" t="s">
        <v>1565</v>
      </c>
      <c r="E183" t="s">
        <v>1837</v>
      </c>
      <c r="F183" t="s">
        <v>2101</v>
      </c>
      <c r="G183" t="s">
        <v>2350</v>
      </c>
      <c r="H183" t="s">
        <v>2825</v>
      </c>
      <c r="M183" t="s">
        <v>3357</v>
      </c>
      <c r="N183" t="s">
        <v>4009</v>
      </c>
      <c r="O183" t="s">
        <v>4475</v>
      </c>
    </row>
    <row r="184" spans="1:16" x14ac:dyDescent="0.2">
      <c r="A184" t="s">
        <v>166</v>
      </c>
      <c r="B184" t="s">
        <v>670</v>
      </c>
      <c r="C184" t="s">
        <v>1259</v>
      </c>
      <c r="D184" t="s">
        <v>1566</v>
      </c>
      <c r="E184" t="s">
        <v>1838</v>
      </c>
      <c r="F184" t="s">
        <v>2102</v>
      </c>
      <c r="G184" t="s">
        <v>2351</v>
      </c>
      <c r="H184" t="s">
        <v>2825</v>
      </c>
      <c r="M184" t="s">
        <v>3358</v>
      </c>
      <c r="N184" t="s">
        <v>4010</v>
      </c>
      <c r="O184" t="s">
        <v>2919</v>
      </c>
    </row>
    <row r="185" spans="1:16" x14ac:dyDescent="0.2">
      <c r="A185" t="s">
        <v>165</v>
      </c>
      <c r="B185" t="s">
        <v>671</v>
      </c>
      <c r="C185" t="s">
        <v>1260</v>
      </c>
      <c r="D185" t="s">
        <v>1567</v>
      </c>
      <c r="E185" t="s">
        <v>1839</v>
      </c>
      <c r="F185" t="s">
        <v>2057</v>
      </c>
      <c r="G185" t="s">
        <v>2352</v>
      </c>
      <c r="H185" t="s">
        <v>2825</v>
      </c>
      <c r="M185" t="s">
        <v>3359</v>
      </c>
      <c r="N185" t="s">
        <v>4011</v>
      </c>
      <c r="O185" t="s">
        <v>4476</v>
      </c>
    </row>
    <row r="186" spans="1:16" x14ac:dyDescent="0.2">
      <c r="A186" t="s">
        <v>165</v>
      </c>
      <c r="B186" t="s">
        <v>672</v>
      </c>
      <c r="C186" t="s">
        <v>1261</v>
      </c>
      <c r="D186" t="s">
        <v>1568</v>
      </c>
      <c r="E186" t="s">
        <v>1840</v>
      </c>
      <c r="F186" t="s">
        <v>2103</v>
      </c>
      <c r="G186" t="s">
        <v>2353</v>
      </c>
      <c r="H186" t="s">
        <v>2825</v>
      </c>
      <c r="M186" t="s">
        <v>3360</v>
      </c>
      <c r="N186" t="s">
        <v>4012</v>
      </c>
      <c r="O186" t="s">
        <v>4475</v>
      </c>
    </row>
    <row r="187" spans="1:16" x14ac:dyDescent="0.2">
      <c r="A187" t="s">
        <v>165</v>
      </c>
      <c r="B187" t="s">
        <v>673</v>
      </c>
      <c r="C187" t="s">
        <v>1262</v>
      </c>
      <c r="D187" t="s">
        <v>1569</v>
      </c>
      <c r="E187" t="s">
        <v>1841</v>
      </c>
      <c r="F187" t="s">
        <v>2104</v>
      </c>
      <c r="G187" t="s">
        <v>2354</v>
      </c>
      <c r="H187" t="s">
        <v>2825</v>
      </c>
      <c r="M187" t="s">
        <v>3361</v>
      </c>
      <c r="N187" t="s">
        <v>4013</v>
      </c>
      <c r="O187" t="s">
        <v>4475</v>
      </c>
    </row>
    <row r="188" spans="1:16" x14ac:dyDescent="0.2">
      <c r="A188" t="s">
        <v>152</v>
      </c>
      <c r="B188" t="s">
        <v>674</v>
      </c>
      <c r="C188" t="s">
        <v>1263</v>
      </c>
      <c r="D188" t="s">
        <v>1570</v>
      </c>
      <c r="E188" t="s">
        <v>1842</v>
      </c>
      <c r="F188" t="s">
        <v>2044</v>
      </c>
      <c r="G188" t="s">
        <v>2355</v>
      </c>
      <c r="H188" t="s">
        <v>2825</v>
      </c>
      <c r="I188" t="s">
        <v>2838</v>
      </c>
      <c r="J188" t="s">
        <v>2895</v>
      </c>
      <c r="M188" t="s">
        <v>3362</v>
      </c>
      <c r="N188" t="s">
        <v>4014</v>
      </c>
      <c r="O188" t="s">
        <v>4476</v>
      </c>
    </row>
    <row r="189" spans="1:16" x14ac:dyDescent="0.2">
      <c r="A189" t="s">
        <v>152</v>
      </c>
      <c r="B189" t="s">
        <v>675</v>
      </c>
      <c r="C189" t="s">
        <v>1264</v>
      </c>
      <c r="D189" t="s">
        <v>1571</v>
      </c>
      <c r="E189" t="s">
        <v>1843</v>
      </c>
      <c r="F189" t="s">
        <v>2045</v>
      </c>
      <c r="G189" t="s">
        <v>2356</v>
      </c>
      <c r="H189" t="s">
        <v>2825</v>
      </c>
      <c r="I189" t="s">
        <v>2830</v>
      </c>
      <c r="J189" t="s">
        <v>2895</v>
      </c>
      <c r="M189" t="s">
        <v>3363</v>
      </c>
      <c r="N189" t="s">
        <v>4015</v>
      </c>
      <c r="O189" t="s">
        <v>2919</v>
      </c>
    </row>
    <row r="190" spans="1:16" x14ac:dyDescent="0.2">
      <c r="A190" t="s">
        <v>167</v>
      </c>
      <c r="B190" t="s">
        <v>676</v>
      </c>
      <c r="C190" t="s">
        <v>1171</v>
      </c>
      <c r="D190" t="s">
        <v>1486</v>
      </c>
      <c r="E190" t="s">
        <v>1756</v>
      </c>
      <c r="F190" t="s">
        <v>2052</v>
      </c>
      <c r="G190" t="s">
        <v>2357</v>
      </c>
      <c r="H190" t="s">
        <v>2825</v>
      </c>
      <c r="M190" t="s">
        <v>3364</v>
      </c>
      <c r="N190" t="s">
        <v>4016</v>
      </c>
      <c r="O190" t="s">
        <v>2919</v>
      </c>
    </row>
    <row r="191" spans="1:16" x14ac:dyDescent="0.2">
      <c r="A191" t="s">
        <v>168</v>
      </c>
      <c r="B191" t="s">
        <v>677</v>
      </c>
      <c r="C191" t="s">
        <v>1265</v>
      </c>
      <c r="D191" t="s">
        <v>1572</v>
      </c>
      <c r="E191" t="s">
        <v>1844</v>
      </c>
      <c r="F191" t="s">
        <v>2078</v>
      </c>
      <c r="G191" t="s">
        <v>2358</v>
      </c>
      <c r="H191" t="s">
        <v>2825</v>
      </c>
      <c r="I191" t="s">
        <v>2838</v>
      </c>
      <c r="J191" t="s">
        <v>2895</v>
      </c>
      <c r="M191" t="s">
        <v>3365</v>
      </c>
      <c r="N191" t="s">
        <v>4017</v>
      </c>
      <c r="O191" t="s">
        <v>4475</v>
      </c>
    </row>
    <row r="192" spans="1:16" x14ac:dyDescent="0.2">
      <c r="A192" t="s">
        <v>152</v>
      </c>
      <c r="B192" t="s">
        <v>678</v>
      </c>
      <c r="C192" t="s">
        <v>1266</v>
      </c>
      <c r="D192" t="s">
        <v>1573</v>
      </c>
      <c r="E192" t="s">
        <v>1845</v>
      </c>
      <c r="F192" t="s">
        <v>2105</v>
      </c>
      <c r="G192" t="s">
        <v>2359</v>
      </c>
      <c r="H192" t="s">
        <v>2825</v>
      </c>
      <c r="I192" t="s">
        <v>2838</v>
      </c>
      <c r="J192" t="s">
        <v>2895</v>
      </c>
      <c r="M192" t="s">
        <v>3366</v>
      </c>
      <c r="N192" t="s">
        <v>4018</v>
      </c>
      <c r="O192" t="s">
        <v>4475</v>
      </c>
    </row>
    <row r="193" spans="1:16" x14ac:dyDescent="0.2">
      <c r="A193" t="s">
        <v>169</v>
      </c>
      <c r="B193" t="s">
        <v>679</v>
      </c>
      <c r="C193" t="s">
        <v>1267</v>
      </c>
      <c r="D193" t="s">
        <v>1574</v>
      </c>
      <c r="E193" t="s">
        <v>1846</v>
      </c>
      <c r="F193" t="s">
        <v>2106</v>
      </c>
      <c r="G193" t="s">
        <v>2360</v>
      </c>
      <c r="H193" t="s">
        <v>2825</v>
      </c>
      <c r="I193" t="s">
        <v>2830</v>
      </c>
      <c r="J193" t="s">
        <v>2895</v>
      </c>
      <c r="M193" t="s">
        <v>3367</v>
      </c>
      <c r="N193" t="s">
        <v>4019</v>
      </c>
      <c r="O193" t="s">
        <v>2919</v>
      </c>
    </row>
    <row r="194" spans="1:16" x14ac:dyDescent="0.2">
      <c r="A194" t="s">
        <v>170</v>
      </c>
      <c r="B194" t="s">
        <v>680</v>
      </c>
      <c r="C194" t="s">
        <v>1206</v>
      </c>
      <c r="D194" t="s">
        <v>1519</v>
      </c>
      <c r="E194" t="s">
        <v>1789</v>
      </c>
      <c r="F194" t="s">
        <v>2040</v>
      </c>
      <c r="G194" t="s">
        <v>2361</v>
      </c>
      <c r="H194" t="s">
        <v>2825</v>
      </c>
      <c r="M194" t="s">
        <v>3368</v>
      </c>
      <c r="N194" t="s">
        <v>4020</v>
      </c>
      <c r="O194" t="s">
        <v>4475</v>
      </c>
    </row>
    <row r="195" spans="1:16" x14ac:dyDescent="0.2">
      <c r="A195" t="s">
        <v>171</v>
      </c>
      <c r="B195" t="s">
        <v>681</v>
      </c>
      <c r="C195" t="s">
        <v>1171</v>
      </c>
      <c r="D195" t="s">
        <v>1486</v>
      </c>
      <c r="E195" t="s">
        <v>1756</v>
      </c>
      <c r="F195" t="s">
        <v>2052</v>
      </c>
      <c r="G195" t="s">
        <v>2362</v>
      </c>
      <c r="H195" t="s">
        <v>2825</v>
      </c>
      <c r="M195" t="s">
        <v>3369</v>
      </c>
      <c r="N195" t="s">
        <v>4021</v>
      </c>
      <c r="O195" t="s">
        <v>4475</v>
      </c>
    </row>
    <row r="196" spans="1:16" x14ac:dyDescent="0.2">
      <c r="A196" t="s">
        <v>172</v>
      </c>
      <c r="B196" t="s">
        <v>682</v>
      </c>
      <c r="C196" t="s">
        <v>1268</v>
      </c>
      <c r="D196" t="s">
        <v>1575</v>
      </c>
      <c r="E196" t="s">
        <v>1847</v>
      </c>
      <c r="F196" t="s">
        <v>2107</v>
      </c>
      <c r="G196" t="s">
        <v>2363</v>
      </c>
      <c r="H196" t="s">
        <v>2825</v>
      </c>
      <c r="M196" t="s">
        <v>3370</v>
      </c>
      <c r="N196" t="s">
        <v>4022</v>
      </c>
      <c r="O196" t="s">
        <v>2919</v>
      </c>
    </row>
    <row r="197" spans="1:16" x14ac:dyDescent="0.2">
      <c r="A197" t="s">
        <v>101</v>
      </c>
      <c r="B197" t="s">
        <v>683</v>
      </c>
      <c r="C197" t="s">
        <v>1253</v>
      </c>
      <c r="D197" t="s">
        <v>1560</v>
      </c>
      <c r="E197" t="s">
        <v>1832</v>
      </c>
      <c r="F197" t="s">
        <v>2044</v>
      </c>
      <c r="G197" t="s">
        <v>2364</v>
      </c>
      <c r="H197" t="s">
        <v>2825</v>
      </c>
      <c r="M197" t="s">
        <v>3371</v>
      </c>
      <c r="N197" t="s">
        <v>4023</v>
      </c>
      <c r="O197" t="s">
        <v>4476</v>
      </c>
    </row>
    <row r="198" spans="1:16" x14ac:dyDescent="0.2">
      <c r="A198" t="s">
        <v>173</v>
      </c>
      <c r="B198" t="s">
        <v>684</v>
      </c>
      <c r="C198" t="s">
        <v>1171</v>
      </c>
      <c r="D198" t="s">
        <v>1486</v>
      </c>
      <c r="E198" t="s">
        <v>1756</v>
      </c>
      <c r="F198" t="s">
        <v>2052</v>
      </c>
      <c r="G198" t="s">
        <v>2365</v>
      </c>
      <c r="H198" t="s">
        <v>2829</v>
      </c>
      <c r="M198" t="s">
        <v>3372</v>
      </c>
      <c r="N198" t="s">
        <v>4024</v>
      </c>
      <c r="O198" t="s">
        <v>2919</v>
      </c>
      <c r="P198" t="s">
        <v>4478</v>
      </c>
    </row>
    <row r="199" spans="1:16" x14ac:dyDescent="0.2">
      <c r="A199" t="s">
        <v>174</v>
      </c>
      <c r="B199" t="s">
        <v>685</v>
      </c>
      <c r="C199" t="s">
        <v>1171</v>
      </c>
      <c r="D199" t="s">
        <v>1486</v>
      </c>
      <c r="E199" t="s">
        <v>1756</v>
      </c>
      <c r="F199" t="s">
        <v>2052</v>
      </c>
      <c r="G199" t="s">
        <v>2366</v>
      </c>
      <c r="H199" t="s">
        <v>2829</v>
      </c>
      <c r="M199" t="s">
        <v>3373</v>
      </c>
      <c r="N199" t="s">
        <v>4025</v>
      </c>
      <c r="O199" t="s">
        <v>4475</v>
      </c>
      <c r="P199" t="s">
        <v>4475</v>
      </c>
    </row>
    <row r="200" spans="1:16" x14ac:dyDescent="0.2">
      <c r="A200" t="s">
        <v>174</v>
      </c>
      <c r="B200" t="s">
        <v>686</v>
      </c>
      <c r="C200" t="s">
        <v>1203</v>
      </c>
      <c r="D200" t="s">
        <v>1516</v>
      </c>
      <c r="E200" t="s">
        <v>1739</v>
      </c>
      <c r="F200" t="s">
        <v>2074</v>
      </c>
      <c r="G200" t="s">
        <v>2367</v>
      </c>
      <c r="H200" t="s">
        <v>2825</v>
      </c>
      <c r="M200" t="s">
        <v>3374</v>
      </c>
      <c r="N200" t="s">
        <v>4026</v>
      </c>
      <c r="O200" t="s">
        <v>4475</v>
      </c>
    </row>
    <row r="201" spans="1:16" x14ac:dyDescent="0.2">
      <c r="A201" t="s">
        <v>165</v>
      </c>
      <c r="B201" t="s">
        <v>687</v>
      </c>
      <c r="C201" t="s">
        <v>1269</v>
      </c>
      <c r="D201" t="s">
        <v>1576</v>
      </c>
      <c r="E201" t="s">
        <v>1848</v>
      </c>
      <c r="F201" t="s">
        <v>2100</v>
      </c>
      <c r="G201" t="s">
        <v>2368</v>
      </c>
      <c r="H201" t="s">
        <v>2825</v>
      </c>
      <c r="M201" t="s">
        <v>3375</v>
      </c>
      <c r="N201" t="s">
        <v>4027</v>
      </c>
      <c r="O201" t="s">
        <v>4476</v>
      </c>
    </row>
    <row r="202" spans="1:16" x14ac:dyDescent="0.2">
      <c r="A202" t="s">
        <v>170</v>
      </c>
      <c r="B202" t="s">
        <v>688</v>
      </c>
      <c r="C202" t="s">
        <v>1206</v>
      </c>
      <c r="D202" t="s">
        <v>1519</v>
      </c>
      <c r="E202" t="s">
        <v>1789</v>
      </c>
      <c r="F202" t="s">
        <v>2040</v>
      </c>
      <c r="G202" t="s">
        <v>2369</v>
      </c>
      <c r="H202" t="s">
        <v>2825</v>
      </c>
      <c r="M202" t="s">
        <v>3376</v>
      </c>
      <c r="N202" t="s">
        <v>4028</v>
      </c>
      <c r="O202" t="s">
        <v>4475</v>
      </c>
    </row>
    <row r="203" spans="1:16" x14ac:dyDescent="0.2">
      <c r="A203" t="s">
        <v>175</v>
      </c>
      <c r="B203" t="s">
        <v>689</v>
      </c>
      <c r="C203" t="s">
        <v>1270</v>
      </c>
      <c r="D203" t="s">
        <v>1577</v>
      </c>
      <c r="E203" t="s">
        <v>1849</v>
      </c>
      <c r="F203" t="s">
        <v>2045</v>
      </c>
      <c r="G203" t="s">
        <v>2370</v>
      </c>
      <c r="H203" t="s">
        <v>2828</v>
      </c>
      <c r="K203" t="s">
        <v>2900</v>
      </c>
      <c r="M203" t="s">
        <v>3377</v>
      </c>
      <c r="N203" t="s">
        <v>4029</v>
      </c>
      <c r="O203" t="s">
        <v>4476</v>
      </c>
    </row>
    <row r="204" spans="1:16" x14ac:dyDescent="0.2">
      <c r="A204" t="s">
        <v>176</v>
      </c>
      <c r="B204" t="s">
        <v>690</v>
      </c>
      <c r="C204" t="s">
        <v>1271</v>
      </c>
      <c r="D204" t="s">
        <v>1578</v>
      </c>
      <c r="E204" t="s">
        <v>1850</v>
      </c>
      <c r="F204" t="s">
        <v>2037</v>
      </c>
      <c r="G204" t="s">
        <v>2371</v>
      </c>
      <c r="H204" t="s">
        <v>2829</v>
      </c>
      <c r="M204" t="s">
        <v>3378</v>
      </c>
      <c r="N204" t="s">
        <v>4030</v>
      </c>
      <c r="O204" t="s">
        <v>4475</v>
      </c>
      <c r="P204" t="s">
        <v>4483</v>
      </c>
    </row>
    <row r="205" spans="1:16" x14ac:dyDescent="0.2">
      <c r="A205" t="s">
        <v>176</v>
      </c>
      <c r="B205" t="s">
        <v>691</v>
      </c>
      <c r="C205" t="s">
        <v>1211</v>
      </c>
      <c r="D205" t="s">
        <v>1524</v>
      </c>
      <c r="E205" t="s">
        <v>1794</v>
      </c>
      <c r="F205" t="s">
        <v>2079</v>
      </c>
      <c r="G205" t="s">
        <v>2372</v>
      </c>
      <c r="H205" t="s">
        <v>2825</v>
      </c>
      <c r="M205" t="s">
        <v>3379</v>
      </c>
      <c r="N205" t="s">
        <v>4031</v>
      </c>
      <c r="O205" t="s">
        <v>2919</v>
      </c>
    </row>
    <row r="206" spans="1:16" x14ac:dyDescent="0.2">
      <c r="A206" t="s">
        <v>165</v>
      </c>
      <c r="B206" t="s">
        <v>692</v>
      </c>
      <c r="C206" t="s">
        <v>1152</v>
      </c>
      <c r="D206" t="s">
        <v>1468</v>
      </c>
      <c r="E206" t="s">
        <v>1738</v>
      </c>
      <c r="F206" t="s">
        <v>2037</v>
      </c>
      <c r="G206" t="s">
        <v>2373</v>
      </c>
      <c r="H206" t="s">
        <v>2825</v>
      </c>
      <c r="M206" t="s">
        <v>3380</v>
      </c>
      <c r="N206" t="s">
        <v>4032</v>
      </c>
      <c r="O206" t="s">
        <v>2919</v>
      </c>
    </row>
    <row r="207" spans="1:16" x14ac:dyDescent="0.2">
      <c r="A207" t="s">
        <v>177</v>
      </c>
      <c r="B207" t="s">
        <v>693</v>
      </c>
      <c r="C207" t="s">
        <v>1168</v>
      </c>
      <c r="D207" t="s">
        <v>1483</v>
      </c>
      <c r="E207" t="s">
        <v>1753</v>
      </c>
      <c r="F207" t="s">
        <v>2045</v>
      </c>
      <c r="G207" t="s">
        <v>2374</v>
      </c>
      <c r="H207" t="s">
        <v>2824</v>
      </c>
      <c r="I207" t="s">
        <v>2840</v>
      </c>
      <c r="M207" t="s">
        <v>3381</v>
      </c>
      <c r="N207" t="s">
        <v>4033</v>
      </c>
      <c r="O207" t="s">
        <v>4475</v>
      </c>
    </row>
    <row r="208" spans="1:16" x14ac:dyDescent="0.2">
      <c r="A208" t="s">
        <v>178</v>
      </c>
      <c r="B208" t="s">
        <v>694</v>
      </c>
      <c r="C208" t="s">
        <v>1272</v>
      </c>
      <c r="D208" t="s">
        <v>1579</v>
      </c>
      <c r="E208" t="s">
        <v>1851</v>
      </c>
      <c r="F208" t="s">
        <v>2108</v>
      </c>
      <c r="G208" t="s">
        <v>2375</v>
      </c>
      <c r="H208" t="s">
        <v>2829</v>
      </c>
      <c r="M208" t="s">
        <v>3382</v>
      </c>
      <c r="N208" t="s">
        <v>4034</v>
      </c>
      <c r="O208" t="s">
        <v>4475</v>
      </c>
      <c r="P208" t="s">
        <v>4484</v>
      </c>
    </row>
    <row r="209" spans="1:16" x14ac:dyDescent="0.2">
      <c r="A209" t="s">
        <v>179</v>
      </c>
      <c r="B209" t="s">
        <v>695</v>
      </c>
      <c r="C209" t="s">
        <v>1206</v>
      </c>
      <c r="D209" t="s">
        <v>1519</v>
      </c>
      <c r="E209" t="s">
        <v>1789</v>
      </c>
      <c r="F209" t="s">
        <v>2040</v>
      </c>
      <c r="G209" t="s">
        <v>2376</v>
      </c>
      <c r="H209" t="s">
        <v>2825</v>
      </c>
      <c r="M209" t="s">
        <v>3383</v>
      </c>
      <c r="N209" t="s">
        <v>4035</v>
      </c>
      <c r="O209" t="s">
        <v>4475</v>
      </c>
    </row>
    <row r="210" spans="1:16" x14ac:dyDescent="0.2">
      <c r="A210" t="s">
        <v>180</v>
      </c>
      <c r="B210" t="s">
        <v>696</v>
      </c>
      <c r="C210" t="s">
        <v>1273</v>
      </c>
      <c r="D210" t="s">
        <v>1580</v>
      </c>
      <c r="E210" t="s">
        <v>1852</v>
      </c>
      <c r="F210" t="s">
        <v>2050</v>
      </c>
      <c r="G210" t="s">
        <v>2377</v>
      </c>
      <c r="H210" t="s">
        <v>2825</v>
      </c>
      <c r="M210" t="s">
        <v>3384</v>
      </c>
      <c r="N210" t="s">
        <v>4036</v>
      </c>
      <c r="O210" t="s">
        <v>4475</v>
      </c>
    </row>
    <row r="211" spans="1:16" x14ac:dyDescent="0.2">
      <c r="A211" t="s">
        <v>181</v>
      </c>
      <c r="B211" t="s">
        <v>697</v>
      </c>
      <c r="C211" t="s">
        <v>1168</v>
      </c>
      <c r="D211" t="s">
        <v>1483</v>
      </c>
      <c r="E211" t="s">
        <v>1753</v>
      </c>
      <c r="F211" t="s">
        <v>2045</v>
      </c>
      <c r="G211" t="s">
        <v>2378</v>
      </c>
      <c r="H211" t="s">
        <v>2824</v>
      </c>
      <c r="I211" t="s">
        <v>2840</v>
      </c>
      <c r="M211" t="s">
        <v>3385</v>
      </c>
      <c r="N211" t="s">
        <v>4037</v>
      </c>
      <c r="O211" t="s">
        <v>4475</v>
      </c>
    </row>
    <row r="212" spans="1:16" x14ac:dyDescent="0.2">
      <c r="A212" t="s">
        <v>182</v>
      </c>
      <c r="B212" t="s">
        <v>698</v>
      </c>
      <c r="C212" t="s">
        <v>1274</v>
      </c>
      <c r="D212" t="s">
        <v>1581</v>
      </c>
      <c r="E212" t="s">
        <v>1853</v>
      </c>
      <c r="F212" t="s">
        <v>2109</v>
      </c>
      <c r="G212" t="s">
        <v>2379</v>
      </c>
      <c r="H212" t="s">
        <v>2825</v>
      </c>
      <c r="M212" t="s">
        <v>3386</v>
      </c>
      <c r="N212" t="s">
        <v>4038</v>
      </c>
      <c r="O212" t="s">
        <v>4475</v>
      </c>
    </row>
    <row r="213" spans="1:16" x14ac:dyDescent="0.2">
      <c r="A213" t="s">
        <v>183</v>
      </c>
      <c r="B213" t="s">
        <v>699</v>
      </c>
      <c r="C213" t="s">
        <v>1273</v>
      </c>
      <c r="D213" t="s">
        <v>1580</v>
      </c>
      <c r="E213" t="s">
        <v>1852</v>
      </c>
      <c r="F213" t="s">
        <v>2050</v>
      </c>
      <c r="G213" t="s">
        <v>2380</v>
      </c>
      <c r="H213" t="s">
        <v>2825</v>
      </c>
      <c r="M213" t="s">
        <v>3387</v>
      </c>
      <c r="N213" t="s">
        <v>4039</v>
      </c>
      <c r="O213" t="s">
        <v>4477</v>
      </c>
    </row>
    <row r="214" spans="1:16" x14ac:dyDescent="0.2">
      <c r="A214" t="s">
        <v>181</v>
      </c>
      <c r="B214" t="s">
        <v>700</v>
      </c>
      <c r="C214" t="s">
        <v>1275</v>
      </c>
      <c r="D214" t="s">
        <v>1582</v>
      </c>
      <c r="E214" t="s">
        <v>1854</v>
      </c>
      <c r="F214" t="s">
        <v>2110</v>
      </c>
      <c r="G214" t="s">
        <v>2381</v>
      </c>
      <c r="H214" t="s">
        <v>2824</v>
      </c>
      <c r="I214" t="s">
        <v>2863</v>
      </c>
      <c r="M214" t="s">
        <v>3388</v>
      </c>
      <c r="N214" t="s">
        <v>4040</v>
      </c>
      <c r="O214" t="s">
        <v>4476</v>
      </c>
    </row>
    <row r="215" spans="1:16" x14ac:dyDescent="0.2">
      <c r="A215" t="s">
        <v>181</v>
      </c>
      <c r="B215" t="s">
        <v>701</v>
      </c>
      <c r="C215" t="s">
        <v>1276</v>
      </c>
      <c r="D215" t="s">
        <v>1583</v>
      </c>
      <c r="E215" t="s">
        <v>1855</v>
      </c>
      <c r="F215" t="s">
        <v>2051</v>
      </c>
      <c r="G215" t="s">
        <v>2382</v>
      </c>
      <c r="H215" t="s">
        <v>2829</v>
      </c>
      <c r="M215" t="s">
        <v>3389</v>
      </c>
      <c r="N215" t="s">
        <v>4041</v>
      </c>
      <c r="O215" t="s">
        <v>4477</v>
      </c>
      <c r="P215" t="s">
        <v>4475</v>
      </c>
    </row>
    <row r="216" spans="1:16" x14ac:dyDescent="0.2">
      <c r="A216" t="s">
        <v>184</v>
      </c>
      <c r="B216" t="s">
        <v>702</v>
      </c>
      <c r="C216" t="s">
        <v>1171</v>
      </c>
      <c r="D216" t="s">
        <v>1486</v>
      </c>
      <c r="E216" t="s">
        <v>1756</v>
      </c>
      <c r="F216" t="s">
        <v>2052</v>
      </c>
      <c r="G216" t="s">
        <v>2383</v>
      </c>
      <c r="H216" t="s">
        <v>2829</v>
      </c>
      <c r="M216" t="s">
        <v>3390</v>
      </c>
      <c r="N216" t="s">
        <v>4042</v>
      </c>
      <c r="O216" t="s">
        <v>4475</v>
      </c>
      <c r="P216" t="s">
        <v>4475</v>
      </c>
    </row>
    <row r="217" spans="1:16" x14ac:dyDescent="0.2">
      <c r="A217" t="s">
        <v>185</v>
      </c>
      <c r="B217" t="s">
        <v>703</v>
      </c>
      <c r="C217" t="s">
        <v>1277</v>
      </c>
      <c r="D217" t="s">
        <v>1584</v>
      </c>
      <c r="E217" t="s">
        <v>1856</v>
      </c>
      <c r="F217" t="s">
        <v>2111</v>
      </c>
      <c r="G217" t="s">
        <v>2384</v>
      </c>
      <c r="H217" t="s">
        <v>2825</v>
      </c>
      <c r="M217" t="s">
        <v>3391</v>
      </c>
      <c r="N217" t="s">
        <v>4043</v>
      </c>
      <c r="O217" t="s">
        <v>4475</v>
      </c>
    </row>
    <row r="218" spans="1:16" x14ac:dyDescent="0.2">
      <c r="A218" t="s">
        <v>186</v>
      </c>
      <c r="B218" t="s">
        <v>704</v>
      </c>
      <c r="C218" t="s">
        <v>1193</v>
      </c>
      <c r="D218" t="s">
        <v>1506</v>
      </c>
      <c r="E218" t="s">
        <v>1614</v>
      </c>
      <c r="F218" t="s">
        <v>2065</v>
      </c>
      <c r="G218" t="s">
        <v>2385</v>
      </c>
      <c r="H218" t="s">
        <v>2829</v>
      </c>
      <c r="M218" t="s">
        <v>3392</v>
      </c>
      <c r="N218" t="s">
        <v>4044</v>
      </c>
      <c r="O218" t="s">
        <v>4476</v>
      </c>
      <c r="P218" t="s">
        <v>4479</v>
      </c>
    </row>
    <row r="219" spans="1:16" x14ac:dyDescent="0.2">
      <c r="A219" t="s">
        <v>187</v>
      </c>
      <c r="B219" t="s">
        <v>705</v>
      </c>
      <c r="C219" t="s">
        <v>1219</v>
      </c>
      <c r="D219" t="s">
        <v>1531</v>
      </c>
      <c r="E219" t="s">
        <v>1801</v>
      </c>
      <c r="F219" t="s">
        <v>2085</v>
      </c>
      <c r="G219" t="s">
        <v>2386</v>
      </c>
      <c r="H219" t="s">
        <v>2829</v>
      </c>
      <c r="M219" t="s">
        <v>3393</v>
      </c>
      <c r="N219" t="s">
        <v>4045</v>
      </c>
      <c r="O219" t="s">
        <v>4475</v>
      </c>
      <c r="P219" t="s">
        <v>4475</v>
      </c>
    </row>
    <row r="220" spans="1:16" x14ac:dyDescent="0.2">
      <c r="A220" t="s">
        <v>188</v>
      </c>
      <c r="B220" t="s">
        <v>706</v>
      </c>
      <c r="C220" t="s">
        <v>1278</v>
      </c>
      <c r="D220" t="s">
        <v>1585</v>
      </c>
      <c r="E220" t="s">
        <v>1857</v>
      </c>
      <c r="F220" t="s">
        <v>2069</v>
      </c>
      <c r="G220" t="s">
        <v>2387</v>
      </c>
      <c r="H220" t="s">
        <v>2825</v>
      </c>
      <c r="M220" t="s">
        <v>3394</v>
      </c>
      <c r="N220" t="s">
        <v>4046</v>
      </c>
      <c r="O220" t="s">
        <v>2919</v>
      </c>
    </row>
    <row r="221" spans="1:16" x14ac:dyDescent="0.2">
      <c r="A221" t="s">
        <v>189</v>
      </c>
      <c r="B221" t="s">
        <v>707</v>
      </c>
      <c r="C221" t="s">
        <v>1172</v>
      </c>
      <c r="D221" t="s">
        <v>1487</v>
      </c>
      <c r="E221" t="s">
        <v>1757</v>
      </c>
      <c r="F221" t="s">
        <v>2045</v>
      </c>
      <c r="G221" t="s">
        <v>2388</v>
      </c>
      <c r="H221" t="s">
        <v>2828</v>
      </c>
      <c r="K221" t="s">
        <v>2900</v>
      </c>
      <c r="M221" t="s">
        <v>3395</v>
      </c>
      <c r="N221" t="s">
        <v>4047</v>
      </c>
      <c r="O221" t="s">
        <v>4475</v>
      </c>
    </row>
    <row r="222" spans="1:16" x14ac:dyDescent="0.2">
      <c r="A222" t="s">
        <v>190</v>
      </c>
      <c r="B222" t="s">
        <v>708</v>
      </c>
      <c r="C222" t="s">
        <v>1159</v>
      </c>
      <c r="D222" t="s">
        <v>1474</v>
      </c>
      <c r="E222" t="s">
        <v>1745</v>
      </c>
      <c r="F222" t="s">
        <v>2043</v>
      </c>
      <c r="G222" t="s">
        <v>2389</v>
      </c>
      <c r="H222" t="s">
        <v>2825</v>
      </c>
      <c r="M222" t="s">
        <v>3396</v>
      </c>
      <c r="N222" t="s">
        <v>4048</v>
      </c>
      <c r="O222" t="s">
        <v>4475</v>
      </c>
    </row>
    <row r="223" spans="1:16" x14ac:dyDescent="0.2">
      <c r="A223" t="s">
        <v>191</v>
      </c>
      <c r="B223" t="s">
        <v>709</v>
      </c>
      <c r="C223" t="s">
        <v>1279</v>
      </c>
      <c r="D223" t="s">
        <v>1555</v>
      </c>
      <c r="E223" t="s">
        <v>1858</v>
      </c>
      <c r="F223" t="s">
        <v>2050</v>
      </c>
      <c r="G223" t="s">
        <v>2390</v>
      </c>
      <c r="H223" t="s">
        <v>2825</v>
      </c>
      <c r="M223" t="s">
        <v>3397</v>
      </c>
      <c r="N223" t="s">
        <v>4049</v>
      </c>
      <c r="O223" t="s">
        <v>4476</v>
      </c>
    </row>
    <row r="224" spans="1:16" x14ac:dyDescent="0.2">
      <c r="A224" t="s">
        <v>192</v>
      </c>
      <c r="B224" t="s">
        <v>710</v>
      </c>
      <c r="C224" t="s">
        <v>1280</v>
      </c>
      <c r="D224" t="s">
        <v>1586</v>
      </c>
      <c r="E224" t="s">
        <v>1859</v>
      </c>
      <c r="F224" t="s">
        <v>2062</v>
      </c>
      <c r="G224" t="s">
        <v>2391</v>
      </c>
      <c r="H224" t="s">
        <v>2825</v>
      </c>
      <c r="M224" t="s">
        <v>3398</v>
      </c>
      <c r="N224" t="s">
        <v>4050</v>
      </c>
      <c r="O224" t="s">
        <v>4476</v>
      </c>
    </row>
    <row r="225" spans="1:16" x14ac:dyDescent="0.2">
      <c r="A225" t="s">
        <v>193</v>
      </c>
      <c r="B225" t="s">
        <v>711</v>
      </c>
      <c r="C225" t="s">
        <v>1157</v>
      </c>
      <c r="D225" t="s">
        <v>1473</v>
      </c>
      <c r="E225" t="s">
        <v>1743</v>
      </c>
      <c r="F225" t="s">
        <v>2040</v>
      </c>
      <c r="G225" t="s">
        <v>2392</v>
      </c>
      <c r="H225" t="s">
        <v>2824</v>
      </c>
      <c r="I225" t="s">
        <v>2850</v>
      </c>
      <c r="M225" t="s">
        <v>3399</v>
      </c>
      <c r="N225" t="s">
        <v>4051</v>
      </c>
      <c r="O225" t="s">
        <v>4475</v>
      </c>
    </row>
    <row r="226" spans="1:16" x14ac:dyDescent="0.2">
      <c r="A226" t="s">
        <v>194</v>
      </c>
      <c r="B226" t="s">
        <v>712</v>
      </c>
      <c r="C226" t="s">
        <v>1281</v>
      </c>
      <c r="D226" t="s">
        <v>1587</v>
      </c>
      <c r="E226" t="s">
        <v>1860</v>
      </c>
      <c r="F226" t="s">
        <v>2112</v>
      </c>
      <c r="G226" t="s">
        <v>2393</v>
      </c>
      <c r="H226" t="s">
        <v>2824</v>
      </c>
      <c r="I226" t="s">
        <v>2864</v>
      </c>
      <c r="M226" t="s">
        <v>3400</v>
      </c>
      <c r="N226" t="s">
        <v>4052</v>
      </c>
      <c r="O226" t="s">
        <v>4475</v>
      </c>
    </row>
    <row r="227" spans="1:16" x14ac:dyDescent="0.2">
      <c r="A227" t="s">
        <v>195</v>
      </c>
      <c r="B227" t="s">
        <v>713</v>
      </c>
      <c r="C227" t="s">
        <v>1162</v>
      </c>
      <c r="D227" t="s">
        <v>1477</v>
      </c>
      <c r="E227" t="s">
        <v>1747</v>
      </c>
      <c r="F227" t="s">
        <v>2046</v>
      </c>
      <c r="G227" t="s">
        <v>2394</v>
      </c>
      <c r="H227" t="s">
        <v>2828</v>
      </c>
      <c r="K227" t="s">
        <v>2900</v>
      </c>
      <c r="M227" t="s">
        <v>3401</v>
      </c>
      <c r="N227" t="s">
        <v>4053</v>
      </c>
      <c r="O227" t="s">
        <v>4475</v>
      </c>
    </row>
    <row r="228" spans="1:16" x14ac:dyDescent="0.2">
      <c r="A228" t="s">
        <v>196</v>
      </c>
      <c r="B228" t="s">
        <v>714</v>
      </c>
      <c r="C228" t="s">
        <v>1282</v>
      </c>
      <c r="D228" t="s">
        <v>1588</v>
      </c>
      <c r="E228" t="s">
        <v>1861</v>
      </c>
      <c r="F228" t="s">
        <v>2113</v>
      </c>
      <c r="G228" t="s">
        <v>2395</v>
      </c>
      <c r="H228" t="s">
        <v>2825</v>
      </c>
      <c r="L228" t="s">
        <v>2993</v>
      </c>
      <c r="M228" t="s">
        <v>3402</v>
      </c>
      <c r="N228" t="s">
        <v>4054</v>
      </c>
      <c r="O228" t="s">
        <v>4476</v>
      </c>
    </row>
    <row r="229" spans="1:16" x14ac:dyDescent="0.2">
      <c r="A229" t="s">
        <v>197</v>
      </c>
      <c r="B229" t="s">
        <v>715</v>
      </c>
      <c r="C229" t="s">
        <v>1283</v>
      </c>
      <c r="D229" t="s">
        <v>1589</v>
      </c>
      <c r="E229" t="s">
        <v>1862</v>
      </c>
      <c r="F229" t="s">
        <v>2114</v>
      </c>
      <c r="G229" t="s">
        <v>2396</v>
      </c>
      <c r="H229" t="s">
        <v>2825</v>
      </c>
      <c r="M229" t="s">
        <v>3403</v>
      </c>
      <c r="N229" t="s">
        <v>4055</v>
      </c>
      <c r="O229" t="s">
        <v>4476</v>
      </c>
    </row>
    <row r="230" spans="1:16" x14ac:dyDescent="0.2">
      <c r="A230" t="s">
        <v>198</v>
      </c>
      <c r="B230" t="s">
        <v>716</v>
      </c>
      <c r="C230" t="s">
        <v>1172</v>
      </c>
      <c r="D230" t="s">
        <v>1487</v>
      </c>
      <c r="E230" t="s">
        <v>1757</v>
      </c>
      <c r="F230" t="s">
        <v>2045</v>
      </c>
      <c r="G230" t="s">
        <v>2397</v>
      </c>
      <c r="H230" t="s">
        <v>2825</v>
      </c>
      <c r="L230" t="s">
        <v>2994</v>
      </c>
      <c r="M230" t="s">
        <v>3404</v>
      </c>
      <c r="N230" t="s">
        <v>4056</v>
      </c>
      <c r="O230" t="s">
        <v>4475</v>
      </c>
    </row>
    <row r="231" spans="1:16" x14ac:dyDescent="0.2">
      <c r="A231" t="s">
        <v>199</v>
      </c>
      <c r="B231" t="s">
        <v>717</v>
      </c>
      <c r="C231" t="s">
        <v>1284</v>
      </c>
      <c r="D231" t="s">
        <v>1493</v>
      </c>
      <c r="E231" t="s">
        <v>1863</v>
      </c>
      <c r="F231" t="s">
        <v>2115</v>
      </c>
      <c r="G231" t="s">
        <v>2398</v>
      </c>
      <c r="H231" t="s">
        <v>2829</v>
      </c>
      <c r="M231" t="s">
        <v>3405</v>
      </c>
      <c r="N231" t="s">
        <v>4057</v>
      </c>
      <c r="O231" t="s">
        <v>4475</v>
      </c>
      <c r="P231" t="s">
        <v>4475</v>
      </c>
    </row>
    <row r="232" spans="1:16" x14ac:dyDescent="0.2">
      <c r="A232" t="s">
        <v>200</v>
      </c>
      <c r="B232" t="s">
        <v>718</v>
      </c>
      <c r="C232" t="s">
        <v>1285</v>
      </c>
      <c r="D232" t="s">
        <v>1590</v>
      </c>
      <c r="E232" t="s">
        <v>1864</v>
      </c>
      <c r="F232" t="s">
        <v>2067</v>
      </c>
      <c r="G232" t="s">
        <v>2399</v>
      </c>
      <c r="H232" t="s">
        <v>2825</v>
      </c>
      <c r="M232" t="s">
        <v>3406</v>
      </c>
      <c r="N232" t="s">
        <v>4058</v>
      </c>
      <c r="O232" t="s">
        <v>4476</v>
      </c>
    </row>
    <row r="233" spans="1:16" x14ac:dyDescent="0.2">
      <c r="A233" t="s">
        <v>31</v>
      </c>
      <c r="B233" t="s">
        <v>719</v>
      </c>
      <c r="C233" t="s">
        <v>1171</v>
      </c>
      <c r="D233" t="s">
        <v>1486</v>
      </c>
      <c r="E233" t="s">
        <v>1756</v>
      </c>
      <c r="F233" t="s">
        <v>2052</v>
      </c>
      <c r="G233" t="s">
        <v>2400</v>
      </c>
      <c r="H233" t="s">
        <v>2825</v>
      </c>
      <c r="L233" t="s">
        <v>2995</v>
      </c>
      <c r="M233" t="s">
        <v>3407</v>
      </c>
      <c r="N233" t="s">
        <v>4059</v>
      </c>
      <c r="O233" t="s">
        <v>2919</v>
      </c>
    </row>
    <row r="234" spans="1:16" x14ac:dyDescent="0.2">
      <c r="A234" t="s">
        <v>201</v>
      </c>
      <c r="B234" t="s">
        <v>720</v>
      </c>
      <c r="C234" t="s">
        <v>1286</v>
      </c>
      <c r="D234" t="s">
        <v>1591</v>
      </c>
      <c r="E234" t="s">
        <v>1865</v>
      </c>
      <c r="F234" t="s">
        <v>2116</v>
      </c>
      <c r="G234" t="s">
        <v>2401</v>
      </c>
      <c r="H234" t="s">
        <v>2825</v>
      </c>
      <c r="M234" t="s">
        <v>3408</v>
      </c>
      <c r="N234" t="s">
        <v>4060</v>
      </c>
      <c r="O234" t="s">
        <v>4475</v>
      </c>
    </row>
    <row r="235" spans="1:16" x14ac:dyDescent="0.2">
      <c r="A235" t="s">
        <v>202</v>
      </c>
      <c r="B235" t="s">
        <v>721</v>
      </c>
      <c r="C235" t="s">
        <v>1287</v>
      </c>
      <c r="D235" t="s">
        <v>1592</v>
      </c>
      <c r="E235" t="s">
        <v>1866</v>
      </c>
      <c r="F235" t="s">
        <v>2117</v>
      </c>
      <c r="G235" t="s">
        <v>2402</v>
      </c>
      <c r="H235" t="s">
        <v>2829</v>
      </c>
      <c r="M235" t="s">
        <v>3409</v>
      </c>
      <c r="N235" t="s">
        <v>4061</v>
      </c>
      <c r="O235" t="s">
        <v>4476</v>
      </c>
      <c r="P235" t="s">
        <v>4485</v>
      </c>
    </row>
    <row r="236" spans="1:16" x14ac:dyDescent="0.2">
      <c r="A236" t="s">
        <v>203</v>
      </c>
      <c r="B236" t="s">
        <v>722</v>
      </c>
      <c r="C236" t="s">
        <v>1288</v>
      </c>
      <c r="D236" t="s">
        <v>1593</v>
      </c>
      <c r="E236" t="s">
        <v>1867</v>
      </c>
      <c r="F236" t="s">
        <v>2067</v>
      </c>
      <c r="G236" t="s">
        <v>2403</v>
      </c>
      <c r="H236" t="s">
        <v>2825</v>
      </c>
      <c r="M236" t="s">
        <v>3410</v>
      </c>
      <c r="N236" t="s">
        <v>4062</v>
      </c>
      <c r="O236" t="s">
        <v>4476</v>
      </c>
    </row>
    <row r="237" spans="1:16" x14ac:dyDescent="0.2">
      <c r="A237" t="s">
        <v>203</v>
      </c>
      <c r="B237" t="s">
        <v>723</v>
      </c>
      <c r="C237" t="s">
        <v>1288</v>
      </c>
      <c r="D237" t="s">
        <v>1593</v>
      </c>
      <c r="E237" t="s">
        <v>1867</v>
      </c>
      <c r="F237" t="s">
        <v>2067</v>
      </c>
      <c r="G237" t="s">
        <v>2404</v>
      </c>
      <c r="H237" t="s">
        <v>2825</v>
      </c>
      <c r="M237" t="s">
        <v>3411</v>
      </c>
      <c r="N237" t="s">
        <v>4063</v>
      </c>
      <c r="O237" t="s">
        <v>4476</v>
      </c>
    </row>
    <row r="238" spans="1:16" x14ac:dyDescent="0.2">
      <c r="A238" t="s">
        <v>204</v>
      </c>
      <c r="B238" t="s">
        <v>724</v>
      </c>
      <c r="C238" t="s">
        <v>1289</v>
      </c>
      <c r="D238" t="s">
        <v>1490</v>
      </c>
      <c r="E238" t="s">
        <v>1868</v>
      </c>
      <c r="F238" t="s">
        <v>2059</v>
      </c>
      <c r="G238" t="s">
        <v>2405</v>
      </c>
      <c r="H238" t="s">
        <v>2829</v>
      </c>
      <c r="M238" t="s">
        <v>3412</v>
      </c>
      <c r="N238" t="s">
        <v>4064</v>
      </c>
      <c r="O238" t="s">
        <v>4475</v>
      </c>
      <c r="P238" t="s">
        <v>4475</v>
      </c>
    </row>
    <row r="239" spans="1:16" x14ac:dyDescent="0.2">
      <c r="A239" t="s">
        <v>205</v>
      </c>
      <c r="B239" t="s">
        <v>725</v>
      </c>
      <c r="C239" t="s">
        <v>1290</v>
      </c>
      <c r="D239" t="s">
        <v>1594</v>
      </c>
      <c r="E239" t="s">
        <v>1869</v>
      </c>
      <c r="F239" t="s">
        <v>2087</v>
      </c>
      <c r="G239" t="s">
        <v>2406</v>
      </c>
      <c r="H239" t="s">
        <v>2829</v>
      </c>
      <c r="M239" t="s">
        <v>3413</v>
      </c>
      <c r="N239" t="s">
        <v>4065</v>
      </c>
      <c r="O239" t="s">
        <v>2919</v>
      </c>
      <c r="P239" t="s">
        <v>4478</v>
      </c>
    </row>
    <row r="240" spans="1:16" x14ac:dyDescent="0.2">
      <c r="A240" t="s">
        <v>206</v>
      </c>
      <c r="B240" t="s">
        <v>726</v>
      </c>
      <c r="C240" t="s">
        <v>1291</v>
      </c>
      <c r="D240" t="s">
        <v>1595</v>
      </c>
      <c r="E240" t="s">
        <v>1870</v>
      </c>
      <c r="F240" t="s">
        <v>2069</v>
      </c>
      <c r="G240" t="s">
        <v>2407</v>
      </c>
      <c r="H240" t="s">
        <v>2825</v>
      </c>
      <c r="L240" t="s">
        <v>2996</v>
      </c>
      <c r="M240" t="s">
        <v>3414</v>
      </c>
      <c r="N240" t="s">
        <v>4066</v>
      </c>
      <c r="O240" t="s">
        <v>4476</v>
      </c>
    </row>
    <row r="241" spans="1:16" x14ac:dyDescent="0.2">
      <c r="A241" t="s">
        <v>207</v>
      </c>
      <c r="B241" t="s">
        <v>727</v>
      </c>
      <c r="C241" t="s">
        <v>1292</v>
      </c>
      <c r="D241" t="s">
        <v>1596</v>
      </c>
      <c r="E241" t="s">
        <v>1871</v>
      </c>
      <c r="F241" t="s">
        <v>2049</v>
      </c>
      <c r="G241" t="s">
        <v>2408</v>
      </c>
      <c r="H241" t="s">
        <v>2824</v>
      </c>
      <c r="I241" t="s">
        <v>2838</v>
      </c>
      <c r="M241" t="s">
        <v>3415</v>
      </c>
      <c r="N241" t="s">
        <v>4067</v>
      </c>
      <c r="O241" t="s">
        <v>4475</v>
      </c>
    </row>
    <row r="242" spans="1:16" x14ac:dyDescent="0.2">
      <c r="A242" t="s">
        <v>208</v>
      </c>
      <c r="B242" t="s">
        <v>728</v>
      </c>
      <c r="C242" t="s">
        <v>1171</v>
      </c>
      <c r="D242" t="s">
        <v>1486</v>
      </c>
      <c r="E242" t="s">
        <v>1756</v>
      </c>
      <c r="F242" t="s">
        <v>2052</v>
      </c>
      <c r="G242" t="s">
        <v>2409</v>
      </c>
      <c r="H242" t="s">
        <v>2829</v>
      </c>
      <c r="M242" t="s">
        <v>3416</v>
      </c>
      <c r="N242" t="s">
        <v>4068</v>
      </c>
      <c r="O242" t="s">
        <v>2919</v>
      </c>
      <c r="P242" t="s">
        <v>4478</v>
      </c>
    </row>
    <row r="243" spans="1:16" x14ac:dyDescent="0.2">
      <c r="A243" t="s">
        <v>209</v>
      </c>
      <c r="B243" t="s">
        <v>729</v>
      </c>
      <c r="C243" t="s">
        <v>1293</v>
      </c>
      <c r="D243" t="s">
        <v>1597</v>
      </c>
      <c r="E243" t="s">
        <v>1872</v>
      </c>
      <c r="F243" t="s">
        <v>2084</v>
      </c>
      <c r="G243" t="s">
        <v>2410</v>
      </c>
      <c r="H243" t="s">
        <v>2828</v>
      </c>
      <c r="K243" t="s">
        <v>2896</v>
      </c>
      <c r="M243" t="s">
        <v>3417</v>
      </c>
      <c r="N243" t="s">
        <v>4069</v>
      </c>
      <c r="O243" t="s">
        <v>4475</v>
      </c>
    </row>
    <row r="244" spans="1:16" x14ac:dyDescent="0.2">
      <c r="A244" t="s">
        <v>210</v>
      </c>
      <c r="B244" t="s">
        <v>730</v>
      </c>
      <c r="C244" t="s">
        <v>1293</v>
      </c>
      <c r="D244" t="s">
        <v>1597</v>
      </c>
      <c r="E244" t="s">
        <v>1872</v>
      </c>
      <c r="F244" t="s">
        <v>2084</v>
      </c>
      <c r="G244" t="s">
        <v>2411</v>
      </c>
      <c r="H244" t="s">
        <v>2825</v>
      </c>
      <c r="L244" t="s">
        <v>2997</v>
      </c>
      <c r="M244" t="s">
        <v>3418</v>
      </c>
      <c r="N244" t="s">
        <v>4070</v>
      </c>
      <c r="O244" t="s">
        <v>4477</v>
      </c>
    </row>
    <row r="245" spans="1:16" x14ac:dyDescent="0.2">
      <c r="A245" t="s">
        <v>210</v>
      </c>
      <c r="B245" t="s">
        <v>731</v>
      </c>
      <c r="C245" t="s">
        <v>1294</v>
      </c>
      <c r="D245" t="s">
        <v>1598</v>
      </c>
      <c r="E245" t="s">
        <v>1873</v>
      </c>
      <c r="F245" t="s">
        <v>2067</v>
      </c>
      <c r="G245" t="s">
        <v>2412</v>
      </c>
      <c r="H245" t="s">
        <v>2825</v>
      </c>
      <c r="L245" t="s">
        <v>2998</v>
      </c>
      <c r="M245" t="s">
        <v>3419</v>
      </c>
      <c r="N245" t="s">
        <v>4071</v>
      </c>
      <c r="O245" t="s">
        <v>4476</v>
      </c>
    </row>
    <row r="246" spans="1:16" x14ac:dyDescent="0.2">
      <c r="A246" t="s">
        <v>211</v>
      </c>
      <c r="B246" t="s">
        <v>732</v>
      </c>
      <c r="C246" t="s">
        <v>1295</v>
      </c>
      <c r="D246" t="s">
        <v>1599</v>
      </c>
      <c r="E246" t="s">
        <v>1814</v>
      </c>
      <c r="F246" t="s">
        <v>2116</v>
      </c>
      <c r="G246" t="s">
        <v>2413</v>
      </c>
      <c r="H246" t="s">
        <v>2825</v>
      </c>
      <c r="L246" t="s">
        <v>2999</v>
      </c>
      <c r="M246" t="s">
        <v>3420</v>
      </c>
      <c r="N246" t="s">
        <v>4072</v>
      </c>
      <c r="O246" t="s">
        <v>4476</v>
      </c>
    </row>
    <row r="247" spans="1:16" x14ac:dyDescent="0.2">
      <c r="A247" t="s">
        <v>210</v>
      </c>
      <c r="B247" t="s">
        <v>733</v>
      </c>
      <c r="C247" t="s">
        <v>1296</v>
      </c>
      <c r="D247" t="s">
        <v>1600</v>
      </c>
      <c r="E247" t="s">
        <v>1874</v>
      </c>
      <c r="F247" t="s">
        <v>2067</v>
      </c>
      <c r="G247" t="s">
        <v>2414</v>
      </c>
      <c r="H247" t="s">
        <v>2825</v>
      </c>
      <c r="L247" t="s">
        <v>2998</v>
      </c>
      <c r="M247" t="s">
        <v>3421</v>
      </c>
      <c r="N247" t="s">
        <v>4073</v>
      </c>
      <c r="O247" t="s">
        <v>4476</v>
      </c>
    </row>
    <row r="248" spans="1:16" x14ac:dyDescent="0.2">
      <c r="A248" t="s">
        <v>212</v>
      </c>
      <c r="B248" t="s">
        <v>734</v>
      </c>
      <c r="C248" t="s">
        <v>1297</v>
      </c>
      <c r="D248" t="s">
        <v>1601</v>
      </c>
      <c r="E248" t="s">
        <v>1875</v>
      </c>
      <c r="F248" t="s">
        <v>2050</v>
      </c>
      <c r="G248" t="s">
        <v>2415</v>
      </c>
      <c r="H248" t="s">
        <v>2828</v>
      </c>
      <c r="K248" t="s">
        <v>2904</v>
      </c>
      <c r="L248" t="s">
        <v>3000</v>
      </c>
      <c r="M248" t="s">
        <v>3422</v>
      </c>
      <c r="N248" t="s">
        <v>4074</v>
      </c>
      <c r="O248" t="s">
        <v>4476</v>
      </c>
    </row>
    <row r="249" spans="1:16" x14ac:dyDescent="0.2">
      <c r="A249" t="s">
        <v>212</v>
      </c>
      <c r="B249" t="s">
        <v>735</v>
      </c>
      <c r="C249" t="s">
        <v>1298</v>
      </c>
      <c r="D249" t="s">
        <v>1602</v>
      </c>
      <c r="E249" t="s">
        <v>1876</v>
      </c>
      <c r="F249" t="s">
        <v>2046</v>
      </c>
      <c r="G249" t="s">
        <v>2416</v>
      </c>
      <c r="H249" t="s">
        <v>2828</v>
      </c>
      <c r="K249" t="s">
        <v>2905</v>
      </c>
      <c r="M249" t="s">
        <v>3423</v>
      </c>
      <c r="N249" t="s">
        <v>4075</v>
      </c>
      <c r="O249" t="s">
        <v>4475</v>
      </c>
    </row>
    <row r="250" spans="1:16" x14ac:dyDescent="0.2">
      <c r="A250" t="s">
        <v>213</v>
      </c>
      <c r="B250" t="s">
        <v>736</v>
      </c>
      <c r="C250" t="s">
        <v>1171</v>
      </c>
      <c r="D250" t="s">
        <v>1486</v>
      </c>
      <c r="E250" t="s">
        <v>1756</v>
      </c>
      <c r="F250" t="s">
        <v>2052</v>
      </c>
      <c r="G250" t="s">
        <v>2417</v>
      </c>
      <c r="H250" t="s">
        <v>2829</v>
      </c>
      <c r="L250" t="s">
        <v>2922</v>
      </c>
      <c r="M250" t="s">
        <v>3424</v>
      </c>
      <c r="N250" t="s">
        <v>4076</v>
      </c>
      <c r="O250" t="s">
        <v>2919</v>
      </c>
      <c r="P250" t="s">
        <v>4478</v>
      </c>
    </row>
    <row r="251" spans="1:16" x14ac:dyDescent="0.2">
      <c r="A251" t="s">
        <v>214</v>
      </c>
      <c r="B251" t="s">
        <v>737</v>
      </c>
      <c r="C251" t="s">
        <v>1273</v>
      </c>
      <c r="D251" t="s">
        <v>1580</v>
      </c>
      <c r="E251" t="s">
        <v>1852</v>
      </c>
      <c r="F251" t="s">
        <v>2050</v>
      </c>
      <c r="G251" t="s">
        <v>2418</v>
      </c>
      <c r="H251" t="s">
        <v>2825</v>
      </c>
      <c r="L251" t="s">
        <v>3001</v>
      </c>
      <c r="M251" t="s">
        <v>3425</v>
      </c>
      <c r="N251" t="s">
        <v>4077</v>
      </c>
      <c r="O251" t="s">
        <v>4475</v>
      </c>
    </row>
    <row r="252" spans="1:16" x14ac:dyDescent="0.2">
      <c r="A252" t="s">
        <v>215</v>
      </c>
      <c r="B252" t="s">
        <v>738</v>
      </c>
      <c r="C252" t="s">
        <v>1172</v>
      </c>
      <c r="D252" t="s">
        <v>1487</v>
      </c>
      <c r="E252" t="s">
        <v>1757</v>
      </c>
      <c r="F252" t="s">
        <v>2045</v>
      </c>
      <c r="G252" t="s">
        <v>2419</v>
      </c>
      <c r="H252" t="s">
        <v>2825</v>
      </c>
      <c r="M252" t="s">
        <v>3426</v>
      </c>
      <c r="N252" t="s">
        <v>4078</v>
      </c>
      <c r="O252" t="s">
        <v>4475</v>
      </c>
    </row>
    <row r="253" spans="1:16" x14ac:dyDescent="0.2">
      <c r="A253" t="s">
        <v>216</v>
      </c>
      <c r="B253" t="s">
        <v>739</v>
      </c>
      <c r="C253" t="s">
        <v>1231</v>
      </c>
      <c r="D253" t="s">
        <v>1541</v>
      </c>
      <c r="E253" t="s">
        <v>1813</v>
      </c>
      <c r="F253" t="s">
        <v>2050</v>
      </c>
      <c r="G253" t="s">
        <v>2420</v>
      </c>
      <c r="H253" t="s">
        <v>2825</v>
      </c>
      <c r="M253" t="s">
        <v>3427</v>
      </c>
      <c r="N253" t="s">
        <v>4079</v>
      </c>
      <c r="O253" t="s">
        <v>4475</v>
      </c>
    </row>
    <row r="254" spans="1:16" x14ac:dyDescent="0.2">
      <c r="A254" t="s">
        <v>217</v>
      </c>
      <c r="B254" t="s">
        <v>740</v>
      </c>
      <c r="C254" t="s">
        <v>1277</v>
      </c>
      <c r="D254" t="s">
        <v>1584</v>
      </c>
      <c r="E254" t="s">
        <v>1856</v>
      </c>
      <c r="F254" t="s">
        <v>2111</v>
      </c>
      <c r="G254" t="s">
        <v>2421</v>
      </c>
      <c r="H254" t="s">
        <v>2825</v>
      </c>
      <c r="M254" t="s">
        <v>3428</v>
      </c>
      <c r="N254" t="s">
        <v>4080</v>
      </c>
      <c r="O254" t="s">
        <v>4475</v>
      </c>
    </row>
    <row r="255" spans="1:16" x14ac:dyDescent="0.2">
      <c r="A255" t="s">
        <v>218</v>
      </c>
      <c r="B255" t="s">
        <v>741</v>
      </c>
      <c r="C255" t="s">
        <v>1150</v>
      </c>
      <c r="D255" t="s">
        <v>1466</v>
      </c>
      <c r="E255" t="s">
        <v>1736</v>
      </c>
      <c r="F255" t="s">
        <v>2037</v>
      </c>
      <c r="G255" t="s">
        <v>2422</v>
      </c>
      <c r="H255" t="s">
        <v>2825</v>
      </c>
      <c r="M255" t="s">
        <v>3429</v>
      </c>
      <c r="N255" t="s">
        <v>4081</v>
      </c>
      <c r="O255" t="s">
        <v>4475</v>
      </c>
    </row>
    <row r="256" spans="1:16" x14ac:dyDescent="0.2">
      <c r="A256" t="s">
        <v>219</v>
      </c>
      <c r="B256" t="s">
        <v>742</v>
      </c>
      <c r="C256" t="s">
        <v>1195</v>
      </c>
      <c r="D256" t="s">
        <v>1508</v>
      </c>
      <c r="E256" t="s">
        <v>1779</v>
      </c>
      <c r="F256" t="s">
        <v>2067</v>
      </c>
      <c r="G256" t="s">
        <v>2423</v>
      </c>
      <c r="H256" t="s">
        <v>2824</v>
      </c>
      <c r="I256" t="s">
        <v>2865</v>
      </c>
      <c r="L256" t="s">
        <v>3002</v>
      </c>
      <c r="M256" t="s">
        <v>3430</v>
      </c>
      <c r="N256" t="s">
        <v>4082</v>
      </c>
      <c r="O256" t="s">
        <v>4475</v>
      </c>
    </row>
    <row r="257" spans="1:16" x14ac:dyDescent="0.2">
      <c r="A257" t="s">
        <v>220</v>
      </c>
      <c r="B257" t="s">
        <v>743</v>
      </c>
      <c r="C257" t="s">
        <v>1299</v>
      </c>
      <c r="D257" t="s">
        <v>1603</v>
      </c>
      <c r="E257" t="s">
        <v>1877</v>
      </c>
      <c r="F257" t="s">
        <v>2033</v>
      </c>
      <c r="G257" t="s">
        <v>2424</v>
      </c>
      <c r="H257" t="s">
        <v>2825</v>
      </c>
      <c r="L257" t="s">
        <v>3003</v>
      </c>
      <c r="M257" t="s">
        <v>3431</v>
      </c>
      <c r="N257" t="s">
        <v>4083</v>
      </c>
      <c r="O257" t="s">
        <v>4476</v>
      </c>
    </row>
    <row r="258" spans="1:16" x14ac:dyDescent="0.2">
      <c r="A258" t="s">
        <v>221</v>
      </c>
      <c r="B258" t="s">
        <v>744</v>
      </c>
      <c r="C258" t="s">
        <v>1159</v>
      </c>
      <c r="D258" t="s">
        <v>1474</v>
      </c>
      <c r="E258" t="s">
        <v>1745</v>
      </c>
      <c r="F258" t="s">
        <v>2043</v>
      </c>
      <c r="G258" t="s">
        <v>2425</v>
      </c>
      <c r="H258" t="s">
        <v>2825</v>
      </c>
      <c r="L258" t="s">
        <v>3004</v>
      </c>
      <c r="M258" t="s">
        <v>3432</v>
      </c>
      <c r="N258" t="s">
        <v>4084</v>
      </c>
      <c r="O258" t="s">
        <v>4477</v>
      </c>
    </row>
    <row r="259" spans="1:16" x14ac:dyDescent="0.2">
      <c r="A259" t="s">
        <v>210</v>
      </c>
      <c r="B259" t="s">
        <v>745</v>
      </c>
      <c r="C259" t="s">
        <v>1294</v>
      </c>
      <c r="D259" t="s">
        <v>1598</v>
      </c>
      <c r="E259" t="s">
        <v>1873</v>
      </c>
      <c r="F259" t="s">
        <v>2067</v>
      </c>
      <c r="G259" t="s">
        <v>2426</v>
      </c>
      <c r="H259" t="s">
        <v>2825</v>
      </c>
      <c r="L259" t="s">
        <v>2998</v>
      </c>
      <c r="M259" t="s">
        <v>3433</v>
      </c>
      <c r="N259" t="s">
        <v>4085</v>
      </c>
      <c r="O259" t="s">
        <v>4476</v>
      </c>
    </row>
    <row r="260" spans="1:16" x14ac:dyDescent="0.2">
      <c r="A260" t="s">
        <v>222</v>
      </c>
      <c r="B260" t="s">
        <v>746</v>
      </c>
      <c r="C260" t="s">
        <v>1294</v>
      </c>
      <c r="D260" t="s">
        <v>1598</v>
      </c>
      <c r="E260" t="s">
        <v>1873</v>
      </c>
      <c r="F260" t="s">
        <v>2067</v>
      </c>
      <c r="G260" t="s">
        <v>2427</v>
      </c>
      <c r="H260" t="s">
        <v>2825</v>
      </c>
      <c r="L260" t="s">
        <v>3005</v>
      </c>
      <c r="M260" t="s">
        <v>3434</v>
      </c>
      <c r="N260" t="s">
        <v>4086</v>
      </c>
      <c r="O260" t="s">
        <v>4476</v>
      </c>
    </row>
    <row r="261" spans="1:16" x14ac:dyDescent="0.2">
      <c r="A261" t="s">
        <v>223</v>
      </c>
      <c r="B261" t="s">
        <v>747</v>
      </c>
      <c r="C261" t="s">
        <v>1300</v>
      </c>
      <c r="D261" t="s">
        <v>1604</v>
      </c>
      <c r="E261" t="s">
        <v>1878</v>
      </c>
      <c r="F261" t="s">
        <v>2062</v>
      </c>
      <c r="G261" t="s">
        <v>2428</v>
      </c>
      <c r="H261" t="s">
        <v>2824</v>
      </c>
      <c r="I261" t="s">
        <v>2866</v>
      </c>
      <c r="L261" t="s">
        <v>3006</v>
      </c>
      <c r="M261" t="s">
        <v>3435</v>
      </c>
      <c r="N261" t="s">
        <v>4087</v>
      </c>
      <c r="O261" t="s">
        <v>4475</v>
      </c>
    </row>
    <row r="262" spans="1:16" x14ac:dyDescent="0.2">
      <c r="A262" t="s">
        <v>224</v>
      </c>
      <c r="B262" t="s">
        <v>748</v>
      </c>
      <c r="C262" t="s">
        <v>1301</v>
      </c>
      <c r="D262" t="s">
        <v>1465</v>
      </c>
      <c r="E262" t="s">
        <v>1879</v>
      </c>
      <c r="F262" t="s">
        <v>2065</v>
      </c>
      <c r="G262" t="s">
        <v>2429</v>
      </c>
      <c r="H262" t="s">
        <v>2825</v>
      </c>
      <c r="L262" t="s">
        <v>3007</v>
      </c>
      <c r="M262" t="s">
        <v>3436</v>
      </c>
      <c r="N262" t="s">
        <v>4088</v>
      </c>
      <c r="O262" t="s">
        <v>4477</v>
      </c>
    </row>
    <row r="263" spans="1:16" x14ac:dyDescent="0.2">
      <c r="A263" t="s">
        <v>223</v>
      </c>
      <c r="B263" t="s">
        <v>749</v>
      </c>
      <c r="C263" t="s">
        <v>1302</v>
      </c>
      <c r="D263" t="s">
        <v>1605</v>
      </c>
      <c r="E263" t="s">
        <v>1880</v>
      </c>
      <c r="F263" t="s">
        <v>2118</v>
      </c>
      <c r="G263" t="s">
        <v>2430</v>
      </c>
      <c r="H263" t="s">
        <v>2825</v>
      </c>
      <c r="L263" t="s">
        <v>3008</v>
      </c>
      <c r="M263" t="s">
        <v>3437</v>
      </c>
      <c r="N263" t="s">
        <v>4089</v>
      </c>
      <c r="O263" t="s">
        <v>2919</v>
      </c>
    </row>
    <row r="264" spans="1:16" x14ac:dyDescent="0.2">
      <c r="A264" t="s">
        <v>225</v>
      </c>
      <c r="B264" t="s">
        <v>750</v>
      </c>
      <c r="C264" t="s">
        <v>1303</v>
      </c>
      <c r="D264" t="s">
        <v>1601</v>
      </c>
      <c r="E264" t="s">
        <v>1881</v>
      </c>
      <c r="F264" t="s">
        <v>2067</v>
      </c>
      <c r="G264" t="s">
        <v>2431</v>
      </c>
      <c r="H264" t="s">
        <v>2825</v>
      </c>
      <c r="L264" t="s">
        <v>2998</v>
      </c>
      <c r="M264" t="s">
        <v>3438</v>
      </c>
      <c r="N264" t="s">
        <v>4090</v>
      </c>
      <c r="O264" t="s">
        <v>4476</v>
      </c>
    </row>
    <row r="265" spans="1:16" x14ac:dyDescent="0.2">
      <c r="A265" t="s">
        <v>226</v>
      </c>
      <c r="B265" t="s">
        <v>751</v>
      </c>
      <c r="C265" t="s">
        <v>1146</v>
      </c>
      <c r="D265" t="s">
        <v>1462</v>
      </c>
      <c r="E265" t="s">
        <v>1732</v>
      </c>
      <c r="F265" t="s">
        <v>2033</v>
      </c>
      <c r="G265" t="s">
        <v>2432</v>
      </c>
      <c r="H265" t="s">
        <v>2829</v>
      </c>
      <c r="L265" t="s">
        <v>2922</v>
      </c>
      <c r="M265" t="s">
        <v>3439</v>
      </c>
      <c r="N265" t="s">
        <v>4091</v>
      </c>
      <c r="O265" t="s">
        <v>4475</v>
      </c>
      <c r="P265" t="s">
        <v>4475</v>
      </c>
    </row>
    <row r="266" spans="1:16" x14ac:dyDescent="0.2">
      <c r="A266" t="s">
        <v>227</v>
      </c>
      <c r="B266" t="s">
        <v>752</v>
      </c>
      <c r="C266" t="s">
        <v>1171</v>
      </c>
      <c r="D266" t="s">
        <v>1486</v>
      </c>
      <c r="E266" t="s">
        <v>1756</v>
      </c>
      <c r="F266" t="s">
        <v>2052</v>
      </c>
      <c r="G266" t="s">
        <v>2433</v>
      </c>
      <c r="H266" t="s">
        <v>2829</v>
      </c>
      <c r="L266" t="s">
        <v>2922</v>
      </c>
      <c r="M266" t="s">
        <v>3440</v>
      </c>
      <c r="N266" t="s">
        <v>4092</v>
      </c>
      <c r="O266" t="s">
        <v>2919</v>
      </c>
      <c r="P266" t="s">
        <v>4478</v>
      </c>
    </row>
    <row r="267" spans="1:16" x14ac:dyDescent="0.2">
      <c r="A267" t="s">
        <v>228</v>
      </c>
      <c r="B267" t="s">
        <v>753</v>
      </c>
      <c r="C267" t="s">
        <v>1182</v>
      </c>
      <c r="D267" t="s">
        <v>1497</v>
      </c>
      <c r="E267" t="s">
        <v>1767</v>
      </c>
      <c r="F267" t="s">
        <v>2059</v>
      </c>
      <c r="G267" t="s">
        <v>2434</v>
      </c>
      <c r="H267" t="s">
        <v>2829</v>
      </c>
      <c r="L267" t="s">
        <v>2922</v>
      </c>
      <c r="M267" t="s">
        <v>3441</v>
      </c>
      <c r="N267" t="s">
        <v>4093</v>
      </c>
      <c r="O267" t="s">
        <v>2919</v>
      </c>
      <c r="P267" t="s">
        <v>4478</v>
      </c>
    </row>
    <row r="268" spans="1:16" x14ac:dyDescent="0.2">
      <c r="A268" t="s">
        <v>229</v>
      </c>
      <c r="B268" t="s">
        <v>754</v>
      </c>
      <c r="C268" t="s">
        <v>1304</v>
      </c>
      <c r="D268" t="s">
        <v>1606</v>
      </c>
      <c r="E268" t="s">
        <v>1882</v>
      </c>
      <c r="F268" t="s">
        <v>2119</v>
      </c>
      <c r="G268" t="s">
        <v>2435</v>
      </c>
      <c r="H268" t="s">
        <v>2828</v>
      </c>
      <c r="K268" t="s">
        <v>2896</v>
      </c>
      <c r="L268" t="s">
        <v>3009</v>
      </c>
      <c r="M268" t="s">
        <v>3442</v>
      </c>
      <c r="N268" t="s">
        <v>4094</v>
      </c>
      <c r="O268" t="s">
        <v>4476</v>
      </c>
    </row>
    <row r="269" spans="1:16" x14ac:dyDescent="0.2">
      <c r="A269" t="s">
        <v>230</v>
      </c>
      <c r="B269" t="s">
        <v>755</v>
      </c>
      <c r="C269" t="s">
        <v>1283</v>
      </c>
      <c r="D269" t="s">
        <v>1589</v>
      </c>
      <c r="E269" t="s">
        <v>1862</v>
      </c>
      <c r="F269" t="s">
        <v>2114</v>
      </c>
      <c r="G269" t="s">
        <v>2436</v>
      </c>
      <c r="H269" t="s">
        <v>2829</v>
      </c>
      <c r="L269" t="s">
        <v>3010</v>
      </c>
      <c r="M269" t="s">
        <v>3443</v>
      </c>
      <c r="N269" t="s">
        <v>4095</v>
      </c>
      <c r="O269" t="s">
        <v>2919</v>
      </c>
      <c r="P269" t="s">
        <v>4486</v>
      </c>
    </row>
    <row r="270" spans="1:16" x14ac:dyDescent="0.2">
      <c r="A270" t="s">
        <v>231</v>
      </c>
      <c r="B270" t="s">
        <v>756</v>
      </c>
      <c r="C270" t="s">
        <v>1305</v>
      </c>
      <c r="D270" t="s">
        <v>1607</v>
      </c>
      <c r="E270" t="s">
        <v>1883</v>
      </c>
      <c r="F270" t="s">
        <v>2067</v>
      </c>
      <c r="G270" t="s">
        <v>2437</v>
      </c>
      <c r="H270" t="s">
        <v>2825</v>
      </c>
      <c r="M270" t="s">
        <v>3444</v>
      </c>
      <c r="N270" t="s">
        <v>4096</v>
      </c>
      <c r="O270" t="s">
        <v>4475</v>
      </c>
    </row>
    <row r="271" spans="1:16" x14ac:dyDescent="0.2">
      <c r="A271" t="s">
        <v>232</v>
      </c>
      <c r="B271" t="s">
        <v>757</v>
      </c>
      <c r="C271" t="s">
        <v>1306</v>
      </c>
      <c r="D271" t="s">
        <v>1608</v>
      </c>
      <c r="E271" t="s">
        <v>1884</v>
      </c>
      <c r="F271" t="s">
        <v>2111</v>
      </c>
      <c r="G271" t="s">
        <v>2438</v>
      </c>
      <c r="H271" t="s">
        <v>2828</v>
      </c>
      <c r="K271" t="s">
        <v>2896</v>
      </c>
      <c r="L271" t="s">
        <v>3009</v>
      </c>
      <c r="M271" t="s">
        <v>3445</v>
      </c>
      <c r="N271" t="s">
        <v>4097</v>
      </c>
      <c r="O271" t="s">
        <v>4476</v>
      </c>
    </row>
    <row r="272" spans="1:16" x14ac:dyDescent="0.2">
      <c r="A272" t="s">
        <v>233</v>
      </c>
      <c r="B272" t="s">
        <v>758</v>
      </c>
      <c r="C272" t="s">
        <v>1307</v>
      </c>
      <c r="D272" t="s">
        <v>1609</v>
      </c>
      <c r="E272" t="s">
        <v>1885</v>
      </c>
      <c r="F272" t="s">
        <v>2102</v>
      </c>
      <c r="G272" t="s">
        <v>2439</v>
      </c>
      <c r="H272" t="s">
        <v>2825</v>
      </c>
      <c r="L272" t="s">
        <v>2922</v>
      </c>
      <c r="M272" t="s">
        <v>3446</v>
      </c>
      <c r="N272" t="s">
        <v>4098</v>
      </c>
      <c r="O272" t="s">
        <v>4475</v>
      </c>
    </row>
    <row r="273" spans="1:15" x14ac:dyDescent="0.2">
      <c r="A273" t="s">
        <v>234</v>
      </c>
      <c r="B273" t="s">
        <v>759</v>
      </c>
      <c r="C273" t="s">
        <v>1216</v>
      </c>
      <c r="D273" t="s">
        <v>1528</v>
      </c>
      <c r="E273" t="s">
        <v>1798</v>
      </c>
      <c r="F273" t="s">
        <v>2082</v>
      </c>
      <c r="G273" t="s">
        <v>2440</v>
      </c>
      <c r="H273" t="s">
        <v>2825</v>
      </c>
      <c r="L273" t="s">
        <v>3011</v>
      </c>
      <c r="M273" t="s">
        <v>3447</v>
      </c>
      <c r="N273" t="s">
        <v>4099</v>
      </c>
      <c r="O273" t="s">
        <v>4476</v>
      </c>
    </row>
    <row r="274" spans="1:15" x14ac:dyDescent="0.2">
      <c r="A274" t="s">
        <v>235</v>
      </c>
      <c r="B274" t="s">
        <v>760</v>
      </c>
      <c r="C274" t="s">
        <v>1146</v>
      </c>
      <c r="D274" t="s">
        <v>1462</v>
      </c>
      <c r="E274" t="s">
        <v>1732</v>
      </c>
      <c r="F274" t="s">
        <v>2033</v>
      </c>
      <c r="G274" t="s">
        <v>2441</v>
      </c>
      <c r="H274" t="s">
        <v>2825</v>
      </c>
      <c r="L274" t="s">
        <v>2922</v>
      </c>
      <c r="M274" t="s">
        <v>3448</v>
      </c>
      <c r="N274" t="s">
        <v>4100</v>
      </c>
      <c r="O274" t="s">
        <v>4475</v>
      </c>
    </row>
    <row r="275" spans="1:15" x14ac:dyDescent="0.2">
      <c r="A275" t="s">
        <v>236</v>
      </c>
      <c r="B275" t="s">
        <v>761</v>
      </c>
      <c r="C275" t="s">
        <v>1308</v>
      </c>
      <c r="D275" t="s">
        <v>1610</v>
      </c>
      <c r="E275" t="s">
        <v>1886</v>
      </c>
      <c r="F275" t="s">
        <v>2043</v>
      </c>
      <c r="G275" t="s">
        <v>2442</v>
      </c>
      <c r="H275" t="s">
        <v>2825</v>
      </c>
      <c r="L275" t="s">
        <v>3012</v>
      </c>
      <c r="M275" t="s">
        <v>3449</v>
      </c>
      <c r="N275" t="s">
        <v>4101</v>
      </c>
      <c r="O275" t="s">
        <v>4476</v>
      </c>
    </row>
    <row r="276" spans="1:15" x14ac:dyDescent="0.2">
      <c r="A276" t="s">
        <v>237</v>
      </c>
      <c r="B276" t="s">
        <v>762</v>
      </c>
      <c r="C276" t="s">
        <v>1309</v>
      </c>
      <c r="D276" t="s">
        <v>1611</v>
      </c>
      <c r="E276" t="s">
        <v>1887</v>
      </c>
      <c r="F276" t="s">
        <v>2119</v>
      </c>
      <c r="G276" t="s">
        <v>2443</v>
      </c>
      <c r="H276" t="s">
        <v>2825</v>
      </c>
      <c r="L276" t="s">
        <v>3004</v>
      </c>
      <c r="M276" t="s">
        <v>3450</v>
      </c>
      <c r="N276" t="s">
        <v>4102</v>
      </c>
      <c r="O276" t="s">
        <v>2919</v>
      </c>
    </row>
    <row r="277" spans="1:15" x14ac:dyDescent="0.2">
      <c r="A277" t="s">
        <v>238</v>
      </c>
      <c r="B277" t="s">
        <v>763</v>
      </c>
      <c r="C277" t="s">
        <v>1162</v>
      </c>
      <c r="D277" t="s">
        <v>1477</v>
      </c>
      <c r="E277" t="s">
        <v>1747</v>
      </c>
      <c r="F277" t="s">
        <v>2046</v>
      </c>
      <c r="G277" t="s">
        <v>2444</v>
      </c>
      <c r="H277" t="s">
        <v>2825</v>
      </c>
      <c r="L277" t="s">
        <v>3013</v>
      </c>
      <c r="M277" t="s">
        <v>3451</v>
      </c>
      <c r="N277" t="s">
        <v>4103</v>
      </c>
      <c r="O277" t="s">
        <v>2919</v>
      </c>
    </row>
    <row r="278" spans="1:15" x14ac:dyDescent="0.2">
      <c r="A278" t="s">
        <v>233</v>
      </c>
      <c r="B278" t="s">
        <v>764</v>
      </c>
      <c r="C278" t="s">
        <v>1182</v>
      </c>
      <c r="D278" t="s">
        <v>1497</v>
      </c>
      <c r="E278" t="s">
        <v>1767</v>
      </c>
      <c r="F278" t="s">
        <v>2059</v>
      </c>
      <c r="G278" t="s">
        <v>2445</v>
      </c>
      <c r="H278" t="s">
        <v>2825</v>
      </c>
      <c r="L278" t="s">
        <v>2922</v>
      </c>
      <c r="M278" t="s">
        <v>3452</v>
      </c>
      <c r="N278" t="s">
        <v>4104</v>
      </c>
      <c r="O278" t="s">
        <v>2919</v>
      </c>
    </row>
    <row r="279" spans="1:15" x14ac:dyDescent="0.2">
      <c r="A279" t="s">
        <v>239</v>
      </c>
      <c r="B279" t="s">
        <v>765</v>
      </c>
      <c r="C279" t="s">
        <v>1310</v>
      </c>
      <c r="D279" t="s">
        <v>1612</v>
      </c>
      <c r="E279" t="s">
        <v>1888</v>
      </c>
      <c r="F279" t="s">
        <v>2120</v>
      </c>
      <c r="G279" t="s">
        <v>2446</v>
      </c>
      <c r="H279" t="s">
        <v>2825</v>
      </c>
      <c r="L279" t="s">
        <v>3014</v>
      </c>
      <c r="M279" t="s">
        <v>3453</v>
      </c>
      <c r="N279" t="s">
        <v>4105</v>
      </c>
      <c r="O279" t="s">
        <v>4476</v>
      </c>
    </row>
    <row r="280" spans="1:15" x14ac:dyDescent="0.2">
      <c r="A280" t="s">
        <v>240</v>
      </c>
      <c r="B280" t="s">
        <v>766</v>
      </c>
      <c r="C280" t="s">
        <v>1161</v>
      </c>
      <c r="D280" t="s">
        <v>1476</v>
      </c>
      <c r="E280" t="s">
        <v>1738</v>
      </c>
      <c r="F280" t="s">
        <v>2045</v>
      </c>
      <c r="G280" t="s">
        <v>2447</v>
      </c>
      <c r="H280" t="s">
        <v>2825</v>
      </c>
      <c r="L280" t="s">
        <v>3015</v>
      </c>
      <c r="M280" t="s">
        <v>3454</v>
      </c>
      <c r="N280" t="s">
        <v>4106</v>
      </c>
      <c r="O280" t="s">
        <v>4476</v>
      </c>
    </row>
    <row r="281" spans="1:15" x14ac:dyDescent="0.2">
      <c r="A281" t="s">
        <v>233</v>
      </c>
      <c r="B281" t="s">
        <v>767</v>
      </c>
      <c r="C281" t="s">
        <v>1171</v>
      </c>
      <c r="D281" t="s">
        <v>1486</v>
      </c>
      <c r="E281" t="s">
        <v>1756</v>
      </c>
      <c r="F281" t="s">
        <v>2052</v>
      </c>
      <c r="G281" t="s">
        <v>2448</v>
      </c>
      <c r="H281" t="s">
        <v>2825</v>
      </c>
      <c r="L281" t="s">
        <v>2922</v>
      </c>
      <c r="M281" t="s">
        <v>3455</v>
      </c>
      <c r="N281" t="s">
        <v>3942</v>
      </c>
      <c r="O281" t="s">
        <v>4475</v>
      </c>
    </row>
    <row r="282" spans="1:15" x14ac:dyDescent="0.2">
      <c r="A282" t="s">
        <v>241</v>
      </c>
      <c r="B282" t="s">
        <v>768</v>
      </c>
      <c r="C282" t="s">
        <v>1241</v>
      </c>
      <c r="D282" t="s">
        <v>1550</v>
      </c>
      <c r="E282" t="s">
        <v>1822</v>
      </c>
      <c r="F282" t="s">
        <v>2062</v>
      </c>
      <c r="G282" t="s">
        <v>2449</v>
      </c>
      <c r="H282" t="s">
        <v>2825</v>
      </c>
      <c r="I282" t="s">
        <v>2831</v>
      </c>
      <c r="J282" t="s">
        <v>2895</v>
      </c>
      <c r="L282" t="s">
        <v>3004</v>
      </c>
      <c r="M282" t="s">
        <v>3456</v>
      </c>
      <c r="N282" t="s">
        <v>4107</v>
      </c>
      <c r="O282" t="s">
        <v>2919</v>
      </c>
    </row>
    <row r="283" spans="1:15" x14ac:dyDescent="0.2">
      <c r="A283" t="s">
        <v>242</v>
      </c>
      <c r="B283" t="s">
        <v>769</v>
      </c>
      <c r="C283" t="s">
        <v>1260</v>
      </c>
      <c r="D283" t="s">
        <v>1567</v>
      </c>
      <c r="E283" t="s">
        <v>1839</v>
      </c>
      <c r="F283" t="s">
        <v>2057</v>
      </c>
      <c r="G283" t="s">
        <v>2450</v>
      </c>
      <c r="H283" t="s">
        <v>2825</v>
      </c>
      <c r="L283" t="s">
        <v>3004</v>
      </c>
      <c r="M283" t="s">
        <v>3457</v>
      </c>
      <c r="N283" t="s">
        <v>4108</v>
      </c>
      <c r="O283" t="s">
        <v>4476</v>
      </c>
    </row>
    <row r="284" spans="1:15" x14ac:dyDescent="0.2">
      <c r="A284" t="s">
        <v>240</v>
      </c>
      <c r="B284" t="s">
        <v>770</v>
      </c>
      <c r="C284" t="s">
        <v>1311</v>
      </c>
      <c r="D284" t="s">
        <v>1582</v>
      </c>
      <c r="E284" t="s">
        <v>1889</v>
      </c>
      <c r="F284" t="s">
        <v>2048</v>
      </c>
      <c r="G284" t="s">
        <v>2451</v>
      </c>
      <c r="H284" t="s">
        <v>2825</v>
      </c>
      <c r="I284" t="s">
        <v>2837</v>
      </c>
      <c r="J284" t="s">
        <v>2895</v>
      </c>
      <c r="L284" t="s">
        <v>3016</v>
      </c>
      <c r="M284" t="s">
        <v>3458</v>
      </c>
      <c r="N284" t="s">
        <v>4109</v>
      </c>
      <c r="O284" t="s">
        <v>4475</v>
      </c>
    </row>
    <row r="285" spans="1:15" x14ac:dyDescent="0.2">
      <c r="A285" t="s">
        <v>243</v>
      </c>
      <c r="B285" t="s">
        <v>771</v>
      </c>
      <c r="C285" t="s">
        <v>1312</v>
      </c>
      <c r="D285" t="s">
        <v>1613</v>
      </c>
      <c r="E285" t="s">
        <v>1890</v>
      </c>
      <c r="F285" t="s">
        <v>2092</v>
      </c>
      <c r="G285" t="s">
        <v>2452</v>
      </c>
      <c r="H285" t="s">
        <v>2825</v>
      </c>
      <c r="L285" t="s">
        <v>2922</v>
      </c>
      <c r="M285" t="s">
        <v>3459</v>
      </c>
      <c r="N285" t="s">
        <v>4110</v>
      </c>
      <c r="O285" t="s">
        <v>2919</v>
      </c>
    </row>
    <row r="286" spans="1:15" x14ac:dyDescent="0.2">
      <c r="A286" t="s">
        <v>244</v>
      </c>
      <c r="B286" t="s">
        <v>772</v>
      </c>
      <c r="C286" t="s">
        <v>1171</v>
      </c>
      <c r="D286" t="s">
        <v>1486</v>
      </c>
      <c r="E286" t="s">
        <v>1756</v>
      </c>
      <c r="F286" t="s">
        <v>2052</v>
      </c>
      <c r="G286" t="s">
        <v>2453</v>
      </c>
      <c r="H286" t="s">
        <v>2825</v>
      </c>
      <c r="L286" t="s">
        <v>2922</v>
      </c>
      <c r="M286" t="s">
        <v>3460</v>
      </c>
      <c r="N286" t="s">
        <v>4111</v>
      </c>
      <c r="O286" t="s">
        <v>4475</v>
      </c>
    </row>
    <row r="287" spans="1:15" x14ac:dyDescent="0.2">
      <c r="A287" t="s">
        <v>240</v>
      </c>
      <c r="B287" t="s">
        <v>773</v>
      </c>
      <c r="C287" t="s">
        <v>1313</v>
      </c>
      <c r="D287" t="s">
        <v>1614</v>
      </c>
      <c r="E287" t="s">
        <v>1891</v>
      </c>
      <c r="F287" t="s">
        <v>2121</v>
      </c>
      <c r="G287" t="s">
        <v>2454</v>
      </c>
      <c r="H287" t="s">
        <v>2825</v>
      </c>
      <c r="I287" t="s">
        <v>2837</v>
      </c>
      <c r="J287" t="s">
        <v>2895</v>
      </c>
      <c r="L287" t="s">
        <v>2925</v>
      </c>
      <c r="M287" t="s">
        <v>3461</v>
      </c>
      <c r="N287" t="s">
        <v>4112</v>
      </c>
      <c r="O287" t="s">
        <v>4476</v>
      </c>
    </row>
    <row r="288" spans="1:15" x14ac:dyDescent="0.2">
      <c r="A288" t="s">
        <v>245</v>
      </c>
      <c r="B288" t="s">
        <v>774</v>
      </c>
      <c r="C288" t="s">
        <v>1314</v>
      </c>
      <c r="D288" t="s">
        <v>1615</v>
      </c>
      <c r="E288" t="s">
        <v>1892</v>
      </c>
      <c r="F288" t="s">
        <v>2112</v>
      </c>
      <c r="G288" t="s">
        <v>2455</v>
      </c>
      <c r="H288" t="s">
        <v>2825</v>
      </c>
      <c r="L288" t="s">
        <v>3017</v>
      </c>
      <c r="M288" t="s">
        <v>3462</v>
      </c>
      <c r="N288" t="s">
        <v>4113</v>
      </c>
      <c r="O288" t="s">
        <v>2919</v>
      </c>
    </row>
    <row r="289" spans="1:16" x14ac:dyDescent="0.2">
      <c r="A289" t="s">
        <v>246</v>
      </c>
      <c r="B289" t="s">
        <v>775</v>
      </c>
      <c r="C289" t="s">
        <v>1315</v>
      </c>
      <c r="D289" t="s">
        <v>1616</v>
      </c>
      <c r="E289" t="s">
        <v>1893</v>
      </c>
      <c r="F289" t="s">
        <v>2093</v>
      </c>
      <c r="G289" t="s">
        <v>2456</v>
      </c>
      <c r="H289" t="s">
        <v>2825</v>
      </c>
      <c r="L289" t="s">
        <v>3018</v>
      </c>
      <c r="M289" t="s">
        <v>3463</v>
      </c>
      <c r="N289" t="s">
        <v>4114</v>
      </c>
      <c r="O289" t="s">
        <v>4476</v>
      </c>
    </row>
    <row r="290" spans="1:16" x14ac:dyDescent="0.2">
      <c r="A290" t="s">
        <v>233</v>
      </c>
      <c r="B290" t="s">
        <v>776</v>
      </c>
      <c r="C290" t="s">
        <v>1182</v>
      </c>
      <c r="D290" t="s">
        <v>1497</v>
      </c>
      <c r="E290" t="s">
        <v>1767</v>
      </c>
      <c r="F290" t="s">
        <v>2059</v>
      </c>
      <c r="G290" t="s">
        <v>2457</v>
      </c>
      <c r="H290" t="s">
        <v>2825</v>
      </c>
      <c r="L290" t="s">
        <v>2922</v>
      </c>
      <c r="M290" t="s">
        <v>3464</v>
      </c>
      <c r="N290" t="s">
        <v>4115</v>
      </c>
      <c r="O290" t="s">
        <v>2919</v>
      </c>
    </row>
    <row r="291" spans="1:16" x14ac:dyDescent="0.2">
      <c r="A291" t="s">
        <v>247</v>
      </c>
      <c r="B291" t="s">
        <v>777</v>
      </c>
      <c r="C291" t="s">
        <v>1171</v>
      </c>
      <c r="D291" t="s">
        <v>1486</v>
      </c>
      <c r="E291" t="s">
        <v>1756</v>
      </c>
      <c r="F291" t="s">
        <v>2052</v>
      </c>
      <c r="G291" t="s">
        <v>2458</v>
      </c>
      <c r="H291" t="s">
        <v>2825</v>
      </c>
      <c r="L291" t="s">
        <v>2922</v>
      </c>
      <c r="M291" t="s">
        <v>3465</v>
      </c>
      <c r="N291" t="s">
        <v>4116</v>
      </c>
      <c r="O291" t="s">
        <v>2919</v>
      </c>
    </row>
    <row r="292" spans="1:16" x14ac:dyDescent="0.2">
      <c r="A292" t="s">
        <v>248</v>
      </c>
      <c r="B292" t="s">
        <v>778</v>
      </c>
      <c r="C292" t="s">
        <v>1316</v>
      </c>
      <c r="D292" t="s">
        <v>1617</v>
      </c>
      <c r="E292" t="s">
        <v>1894</v>
      </c>
      <c r="F292" t="s">
        <v>2122</v>
      </c>
      <c r="G292" t="s">
        <v>2459</v>
      </c>
      <c r="H292" t="s">
        <v>2825</v>
      </c>
      <c r="L292" t="s">
        <v>2925</v>
      </c>
      <c r="M292" t="s">
        <v>3466</v>
      </c>
      <c r="N292" t="s">
        <v>4117</v>
      </c>
      <c r="O292" t="s">
        <v>2919</v>
      </c>
    </row>
    <row r="293" spans="1:16" x14ac:dyDescent="0.2">
      <c r="A293" t="s">
        <v>234</v>
      </c>
      <c r="B293" t="s">
        <v>779</v>
      </c>
      <c r="C293" t="s">
        <v>1216</v>
      </c>
      <c r="D293" t="s">
        <v>1528</v>
      </c>
      <c r="E293" t="s">
        <v>1798</v>
      </c>
      <c r="F293" t="s">
        <v>2082</v>
      </c>
      <c r="G293" t="s">
        <v>2460</v>
      </c>
      <c r="H293" t="s">
        <v>2825</v>
      </c>
      <c r="L293" t="s">
        <v>3011</v>
      </c>
      <c r="M293" t="s">
        <v>3467</v>
      </c>
      <c r="N293" t="s">
        <v>4118</v>
      </c>
      <c r="O293" t="s">
        <v>4476</v>
      </c>
    </row>
    <row r="294" spans="1:16" x14ac:dyDescent="0.2">
      <c r="A294" t="s">
        <v>249</v>
      </c>
      <c r="B294" t="s">
        <v>780</v>
      </c>
      <c r="C294" t="s">
        <v>1314</v>
      </c>
      <c r="D294" t="s">
        <v>1615</v>
      </c>
      <c r="E294" t="s">
        <v>1892</v>
      </c>
      <c r="F294" t="s">
        <v>2112</v>
      </c>
      <c r="G294" t="s">
        <v>2461</v>
      </c>
      <c r="H294" t="s">
        <v>2825</v>
      </c>
      <c r="M294" t="s">
        <v>3468</v>
      </c>
      <c r="N294" t="s">
        <v>4119</v>
      </c>
      <c r="O294" t="s">
        <v>2919</v>
      </c>
    </row>
    <row r="295" spans="1:16" x14ac:dyDescent="0.2">
      <c r="A295" t="s">
        <v>235</v>
      </c>
      <c r="B295" t="s">
        <v>781</v>
      </c>
      <c r="C295" t="s">
        <v>1233</v>
      </c>
      <c r="D295" t="s">
        <v>1543</v>
      </c>
      <c r="E295" t="s">
        <v>1815</v>
      </c>
      <c r="F295" t="s">
        <v>2049</v>
      </c>
      <c r="G295" t="s">
        <v>2462</v>
      </c>
      <c r="H295" t="s">
        <v>2825</v>
      </c>
      <c r="L295" t="s">
        <v>3019</v>
      </c>
      <c r="M295" t="s">
        <v>3469</v>
      </c>
      <c r="N295" t="s">
        <v>4120</v>
      </c>
      <c r="O295" t="s">
        <v>4475</v>
      </c>
    </row>
    <row r="296" spans="1:16" x14ac:dyDescent="0.2">
      <c r="A296" t="s">
        <v>237</v>
      </c>
      <c r="B296" t="s">
        <v>782</v>
      </c>
      <c r="C296" t="s">
        <v>1311</v>
      </c>
      <c r="D296" t="s">
        <v>1582</v>
      </c>
      <c r="E296" t="s">
        <v>1889</v>
      </c>
      <c r="F296" t="s">
        <v>2048</v>
      </c>
      <c r="G296" t="s">
        <v>2463</v>
      </c>
      <c r="H296" t="s">
        <v>2825</v>
      </c>
      <c r="I296" t="s">
        <v>2837</v>
      </c>
      <c r="J296" t="s">
        <v>2895</v>
      </c>
      <c r="L296" t="s">
        <v>3004</v>
      </c>
      <c r="M296" t="s">
        <v>3470</v>
      </c>
      <c r="N296" t="s">
        <v>4121</v>
      </c>
      <c r="O296" t="s">
        <v>4475</v>
      </c>
    </row>
    <row r="297" spans="1:16" x14ac:dyDescent="0.2">
      <c r="A297" t="s">
        <v>250</v>
      </c>
      <c r="B297" t="s">
        <v>783</v>
      </c>
      <c r="C297" t="s">
        <v>1159</v>
      </c>
      <c r="D297" t="s">
        <v>1474</v>
      </c>
      <c r="E297" t="s">
        <v>1745</v>
      </c>
      <c r="F297" t="s">
        <v>2043</v>
      </c>
      <c r="G297" t="s">
        <v>2464</v>
      </c>
      <c r="H297" t="s">
        <v>2825</v>
      </c>
      <c r="M297" t="s">
        <v>3471</v>
      </c>
      <c r="N297" t="s">
        <v>4122</v>
      </c>
      <c r="O297" t="s">
        <v>4476</v>
      </c>
    </row>
    <row r="298" spans="1:16" x14ac:dyDescent="0.2">
      <c r="A298" t="s">
        <v>251</v>
      </c>
      <c r="B298" t="s">
        <v>784</v>
      </c>
      <c r="C298" t="s">
        <v>1150</v>
      </c>
      <c r="D298" t="s">
        <v>1466</v>
      </c>
      <c r="E298" t="s">
        <v>1736</v>
      </c>
      <c r="F298" t="s">
        <v>2037</v>
      </c>
      <c r="G298" t="s">
        <v>2465</v>
      </c>
      <c r="H298" t="s">
        <v>2829</v>
      </c>
      <c r="M298" t="s">
        <v>3472</v>
      </c>
      <c r="N298" t="s">
        <v>4123</v>
      </c>
      <c r="O298" t="s">
        <v>4475</v>
      </c>
      <c r="P298" t="s">
        <v>4475</v>
      </c>
    </row>
    <row r="299" spans="1:16" x14ac:dyDescent="0.2">
      <c r="A299" t="s">
        <v>252</v>
      </c>
      <c r="B299" t="s">
        <v>785</v>
      </c>
      <c r="C299" t="s">
        <v>1151</v>
      </c>
      <c r="D299" t="s">
        <v>1467</v>
      </c>
      <c r="E299" t="s">
        <v>1737</v>
      </c>
      <c r="F299" t="s">
        <v>2038</v>
      </c>
      <c r="G299" t="s">
        <v>2466</v>
      </c>
      <c r="H299" t="s">
        <v>2825</v>
      </c>
      <c r="L299" t="s">
        <v>2922</v>
      </c>
      <c r="M299" t="s">
        <v>3473</v>
      </c>
      <c r="N299" t="s">
        <v>4124</v>
      </c>
      <c r="O299" t="s">
        <v>4475</v>
      </c>
    </row>
    <row r="300" spans="1:16" x14ac:dyDescent="0.2">
      <c r="A300" t="s">
        <v>253</v>
      </c>
      <c r="B300" t="s">
        <v>786</v>
      </c>
      <c r="C300" t="s">
        <v>1303</v>
      </c>
      <c r="D300" t="s">
        <v>1601</v>
      </c>
      <c r="E300" t="s">
        <v>1881</v>
      </c>
      <c r="F300" t="s">
        <v>2067</v>
      </c>
      <c r="G300" t="s">
        <v>2467</v>
      </c>
      <c r="H300" t="s">
        <v>2825</v>
      </c>
      <c r="L300" t="s">
        <v>3005</v>
      </c>
      <c r="M300" t="s">
        <v>3474</v>
      </c>
      <c r="N300" t="s">
        <v>4125</v>
      </c>
      <c r="O300" t="s">
        <v>4476</v>
      </c>
    </row>
    <row r="301" spans="1:16" x14ac:dyDescent="0.2">
      <c r="A301" t="s">
        <v>253</v>
      </c>
      <c r="B301" t="s">
        <v>787</v>
      </c>
      <c r="C301" t="s">
        <v>1317</v>
      </c>
      <c r="D301" t="s">
        <v>1618</v>
      </c>
      <c r="E301" t="s">
        <v>1895</v>
      </c>
      <c r="F301" t="s">
        <v>2067</v>
      </c>
      <c r="G301" t="s">
        <v>2468</v>
      </c>
      <c r="H301" t="s">
        <v>2825</v>
      </c>
      <c r="L301" t="s">
        <v>3005</v>
      </c>
      <c r="M301" t="s">
        <v>3475</v>
      </c>
      <c r="N301" t="s">
        <v>4126</v>
      </c>
      <c r="O301" t="s">
        <v>4476</v>
      </c>
    </row>
    <row r="302" spans="1:16" x14ac:dyDescent="0.2">
      <c r="A302" t="s">
        <v>253</v>
      </c>
      <c r="B302" t="s">
        <v>788</v>
      </c>
      <c r="C302" t="s">
        <v>1318</v>
      </c>
      <c r="D302" t="s">
        <v>1619</v>
      </c>
      <c r="E302" t="s">
        <v>1896</v>
      </c>
      <c r="F302" t="s">
        <v>2050</v>
      </c>
      <c r="G302" t="s">
        <v>2469</v>
      </c>
      <c r="H302" t="s">
        <v>2825</v>
      </c>
      <c r="I302" t="s">
        <v>2867</v>
      </c>
      <c r="M302" t="s">
        <v>3476</v>
      </c>
      <c r="N302" t="s">
        <v>4127</v>
      </c>
      <c r="O302" t="s">
        <v>2919</v>
      </c>
    </row>
    <row r="303" spans="1:16" x14ac:dyDescent="0.2">
      <c r="A303" t="s">
        <v>254</v>
      </c>
      <c r="B303" t="s">
        <v>789</v>
      </c>
      <c r="C303" t="s">
        <v>1319</v>
      </c>
      <c r="D303" t="s">
        <v>1620</v>
      </c>
      <c r="E303" t="s">
        <v>1864</v>
      </c>
      <c r="F303" t="s">
        <v>2123</v>
      </c>
      <c r="G303" t="s">
        <v>2470</v>
      </c>
      <c r="H303" t="s">
        <v>2829</v>
      </c>
      <c r="L303" t="s">
        <v>3020</v>
      </c>
      <c r="M303" t="s">
        <v>3477</v>
      </c>
      <c r="N303" t="s">
        <v>4128</v>
      </c>
      <c r="O303" t="s">
        <v>4475</v>
      </c>
      <c r="P303" t="s">
        <v>4481</v>
      </c>
    </row>
    <row r="304" spans="1:16" x14ac:dyDescent="0.2">
      <c r="A304" t="s">
        <v>255</v>
      </c>
      <c r="B304" t="s">
        <v>790</v>
      </c>
      <c r="C304" t="s">
        <v>1159</v>
      </c>
      <c r="D304" t="s">
        <v>1474</v>
      </c>
      <c r="E304" t="s">
        <v>1745</v>
      </c>
      <c r="F304" t="s">
        <v>2043</v>
      </c>
      <c r="G304" t="s">
        <v>2471</v>
      </c>
      <c r="H304" t="s">
        <v>2825</v>
      </c>
      <c r="L304" t="s">
        <v>3021</v>
      </c>
      <c r="M304" t="s">
        <v>3478</v>
      </c>
      <c r="N304" t="s">
        <v>4129</v>
      </c>
      <c r="O304" t="s">
        <v>4476</v>
      </c>
    </row>
    <row r="305" spans="1:16" x14ac:dyDescent="0.2">
      <c r="A305" t="s">
        <v>254</v>
      </c>
      <c r="B305" t="s">
        <v>791</v>
      </c>
      <c r="C305" t="s">
        <v>1252</v>
      </c>
      <c r="D305" t="s">
        <v>1506</v>
      </c>
      <c r="E305" t="s">
        <v>1831</v>
      </c>
      <c r="F305" t="s">
        <v>2052</v>
      </c>
      <c r="G305" t="s">
        <v>2472</v>
      </c>
      <c r="H305" t="s">
        <v>2828</v>
      </c>
      <c r="K305" t="s">
        <v>2906</v>
      </c>
      <c r="L305" t="s">
        <v>3022</v>
      </c>
      <c r="M305" t="s">
        <v>3479</v>
      </c>
      <c r="N305" t="s">
        <v>4130</v>
      </c>
      <c r="O305" t="s">
        <v>2919</v>
      </c>
    </row>
    <row r="306" spans="1:16" x14ac:dyDescent="0.2">
      <c r="A306" t="s">
        <v>256</v>
      </c>
      <c r="B306" t="s">
        <v>792</v>
      </c>
      <c r="C306" t="s">
        <v>1320</v>
      </c>
      <c r="D306" t="s">
        <v>1486</v>
      </c>
      <c r="E306" t="s">
        <v>1897</v>
      </c>
      <c r="F306" t="s">
        <v>2033</v>
      </c>
      <c r="G306" t="s">
        <v>2473</v>
      </c>
      <c r="H306" t="s">
        <v>2824</v>
      </c>
      <c r="I306" t="s">
        <v>2868</v>
      </c>
      <c r="M306" t="s">
        <v>3480</v>
      </c>
      <c r="N306" t="s">
        <v>4131</v>
      </c>
      <c r="O306" t="s">
        <v>4475</v>
      </c>
    </row>
    <row r="307" spans="1:16" x14ac:dyDescent="0.2">
      <c r="A307" t="s">
        <v>257</v>
      </c>
      <c r="B307" t="s">
        <v>793</v>
      </c>
      <c r="C307" t="s">
        <v>1273</v>
      </c>
      <c r="D307" t="s">
        <v>1580</v>
      </c>
      <c r="E307" t="s">
        <v>1852</v>
      </c>
      <c r="F307" t="s">
        <v>2050</v>
      </c>
      <c r="G307" t="s">
        <v>2474</v>
      </c>
      <c r="H307" t="s">
        <v>2825</v>
      </c>
      <c r="L307" t="s">
        <v>3001</v>
      </c>
      <c r="M307" t="s">
        <v>3481</v>
      </c>
      <c r="N307" t="s">
        <v>4132</v>
      </c>
      <c r="O307" t="s">
        <v>4475</v>
      </c>
    </row>
    <row r="308" spans="1:16" x14ac:dyDescent="0.2">
      <c r="A308" t="s">
        <v>256</v>
      </c>
      <c r="B308" t="s">
        <v>794</v>
      </c>
      <c r="C308" t="s">
        <v>1321</v>
      </c>
      <c r="D308" t="s">
        <v>1539</v>
      </c>
      <c r="E308" t="s">
        <v>1898</v>
      </c>
      <c r="F308" t="s">
        <v>2124</v>
      </c>
      <c r="G308" t="s">
        <v>2475</v>
      </c>
      <c r="H308" t="s">
        <v>2825</v>
      </c>
      <c r="L308" t="s">
        <v>3005</v>
      </c>
      <c r="M308" t="s">
        <v>3482</v>
      </c>
      <c r="N308" t="s">
        <v>4133</v>
      </c>
      <c r="O308" t="s">
        <v>4476</v>
      </c>
    </row>
    <row r="309" spans="1:16" x14ac:dyDescent="0.2">
      <c r="A309" t="s">
        <v>258</v>
      </c>
      <c r="B309" t="s">
        <v>795</v>
      </c>
      <c r="C309" t="s">
        <v>1219</v>
      </c>
      <c r="D309" t="s">
        <v>1531</v>
      </c>
      <c r="E309" t="s">
        <v>1801</v>
      </c>
      <c r="F309" t="s">
        <v>2085</v>
      </c>
      <c r="G309" t="s">
        <v>2476</v>
      </c>
      <c r="H309" t="s">
        <v>2825</v>
      </c>
      <c r="L309" t="s">
        <v>3023</v>
      </c>
      <c r="M309" t="s">
        <v>3483</v>
      </c>
      <c r="N309" t="s">
        <v>4134</v>
      </c>
      <c r="O309" t="s">
        <v>4475</v>
      </c>
    </row>
    <row r="310" spans="1:16" x14ac:dyDescent="0.2">
      <c r="A310" t="s">
        <v>254</v>
      </c>
      <c r="B310" t="s">
        <v>796</v>
      </c>
      <c r="C310" t="s">
        <v>1322</v>
      </c>
      <c r="D310" t="s">
        <v>1582</v>
      </c>
      <c r="E310" t="s">
        <v>1899</v>
      </c>
      <c r="F310" t="s">
        <v>2125</v>
      </c>
      <c r="G310" t="s">
        <v>2477</v>
      </c>
      <c r="H310" t="s">
        <v>2826</v>
      </c>
      <c r="L310" t="s">
        <v>3024</v>
      </c>
      <c r="M310" t="s">
        <v>3484</v>
      </c>
      <c r="N310" t="s">
        <v>4135</v>
      </c>
      <c r="O310" t="s">
        <v>4477</v>
      </c>
    </row>
    <row r="311" spans="1:16" x14ac:dyDescent="0.2">
      <c r="A311" t="s">
        <v>259</v>
      </c>
      <c r="B311" t="s">
        <v>797</v>
      </c>
      <c r="C311" t="s">
        <v>1172</v>
      </c>
      <c r="D311" t="s">
        <v>1487</v>
      </c>
      <c r="E311" t="s">
        <v>1757</v>
      </c>
      <c r="F311" t="s">
        <v>2045</v>
      </c>
      <c r="G311" t="s">
        <v>2478</v>
      </c>
      <c r="H311" t="s">
        <v>2828</v>
      </c>
      <c r="K311" t="s">
        <v>2900</v>
      </c>
      <c r="L311" t="s">
        <v>3025</v>
      </c>
      <c r="M311" t="s">
        <v>3485</v>
      </c>
      <c r="N311" t="s">
        <v>4136</v>
      </c>
      <c r="O311" t="s">
        <v>4475</v>
      </c>
    </row>
    <row r="312" spans="1:16" x14ac:dyDescent="0.2">
      <c r="A312" t="s">
        <v>260</v>
      </c>
      <c r="B312" t="s">
        <v>798</v>
      </c>
      <c r="C312" t="s">
        <v>1145</v>
      </c>
      <c r="D312" t="s">
        <v>1461</v>
      </c>
      <c r="E312" t="s">
        <v>1731</v>
      </c>
      <c r="F312" t="s">
        <v>2032</v>
      </c>
      <c r="G312" t="s">
        <v>2479</v>
      </c>
      <c r="H312" t="s">
        <v>2825</v>
      </c>
      <c r="L312" t="s">
        <v>3026</v>
      </c>
      <c r="M312" t="s">
        <v>3486</v>
      </c>
      <c r="N312" t="s">
        <v>4137</v>
      </c>
      <c r="O312" t="s">
        <v>2919</v>
      </c>
    </row>
    <row r="313" spans="1:16" x14ac:dyDescent="0.2">
      <c r="A313" t="s">
        <v>261</v>
      </c>
      <c r="B313" t="s">
        <v>799</v>
      </c>
      <c r="C313" t="s">
        <v>1294</v>
      </c>
      <c r="D313" t="s">
        <v>1598</v>
      </c>
      <c r="E313" t="s">
        <v>1873</v>
      </c>
      <c r="F313" t="s">
        <v>2067</v>
      </c>
      <c r="G313" t="s">
        <v>2480</v>
      </c>
      <c r="H313" t="s">
        <v>2825</v>
      </c>
      <c r="L313" t="s">
        <v>3027</v>
      </c>
      <c r="M313" t="s">
        <v>3487</v>
      </c>
      <c r="N313" t="s">
        <v>4138</v>
      </c>
      <c r="O313" t="s">
        <v>4476</v>
      </c>
    </row>
    <row r="314" spans="1:16" x14ac:dyDescent="0.2">
      <c r="A314" t="s">
        <v>262</v>
      </c>
      <c r="B314" t="s">
        <v>800</v>
      </c>
      <c r="C314" t="s">
        <v>1154</v>
      </c>
      <c r="D314" t="s">
        <v>1470</v>
      </c>
      <c r="E314" t="s">
        <v>1740</v>
      </c>
      <c r="F314" t="s">
        <v>2034</v>
      </c>
      <c r="G314" t="s">
        <v>2481</v>
      </c>
      <c r="H314" t="s">
        <v>2825</v>
      </c>
      <c r="M314" t="s">
        <v>3488</v>
      </c>
      <c r="N314" t="s">
        <v>4139</v>
      </c>
      <c r="O314" t="s">
        <v>2919</v>
      </c>
    </row>
    <row r="315" spans="1:16" x14ac:dyDescent="0.2">
      <c r="A315" t="s">
        <v>263</v>
      </c>
      <c r="B315" t="s">
        <v>801</v>
      </c>
      <c r="C315" t="s">
        <v>1273</v>
      </c>
      <c r="D315" t="s">
        <v>1580</v>
      </c>
      <c r="E315" t="s">
        <v>1852</v>
      </c>
      <c r="F315" t="s">
        <v>2050</v>
      </c>
      <c r="G315" t="s">
        <v>2482</v>
      </c>
      <c r="H315" t="s">
        <v>2825</v>
      </c>
      <c r="L315" t="s">
        <v>3001</v>
      </c>
      <c r="M315" t="s">
        <v>3489</v>
      </c>
      <c r="N315" t="s">
        <v>4140</v>
      </c>
      <c r="O315" t="s">
        <v>4475</v>
      </c>
    </row>
    <row r="316" spans="1:16" x14ac:dyDescent="0.2">
      <c r="A316" t="s">
        <v>264</v>
      </c>
      <c r="B316" t="s">
        <v>802</v>
      </c>
      <c r="C316" t="s">
        <v>1150</v>
      </c>
      <c r="D316" t="s">
        <v>1466</v>
      </c>
      <c r="E316" t="s">
        <v>1736</v>
      </c>
      <c r="F316" t="s">
        <v>2037</v>
      </c>
      <c r="G316" t="s">
        <v>2483</v>
      </c>
      <c r="H316" t="s">
        <v>2825</v>
      </c>
      <c r="M316" t="s">
        <v>3490</v>
      </c>
      <c r="N316" t="s">
        <v>4141</v>
      </c>
      <c r="O316" t="s">
        <v>4475</v>
      </c>
    </row>
    <row r="317" spans="1:16" x14ac:dyDescent="0.2">
      <c r="A317" t="s">
        <v>265</v>
      </c>
      <c r="B317" t="s">
        <v>803</v>
      </c>
      <c r="C317" t="s">
        <v>1283</v>
      </c>
      <c r="D317" t="s">
        <v>1589</v>
      </c>
      <c r="E317" t="s">
        <v>1862</v>
      </c>
      <c r="F317" t="s">
        <v>2114</v>
      </c>
      <c r="G317" t="s">
        <v>2484</v>
      </c>
      <c r="H317" t="s">
        <v>2829</v>
      </c>
      <c r="M317" t="s">
        <v>3491</v>
      </c>
      <c r="N317" t="s">
        <v>4142</v>
      </c>
      <c r="O317" t="s">
        <v>4476</v>
      </c>
      <c r="P317" t="s">
        <v>4485</v>
      </c>
    </row>
    <row r="318" spans="1:16" x14ac:dyDescent="0.2">
      <c r="A318" t="s">
        <v>266</v>
      </c>
      <c r="B318" t="s">
        <v>804</v>
      </c>
      <c r="C318" t="s">
        <v>1171</v>
      </c>
      <c r="D318" t="s">
        <v>1486</v>
      </c>
      <c r="E318" t="s">
        <v>1756</v>
      </c>
      <c r="F318" t="s">
        <v>2052</v>
      </c>
      <c r="G318" t="s">
        <v>2485</v>
      </c>
      <c r="H318" t="s">
        <v>2829</v>
      </c>
      <c r="L318" t="s">
        <v>2922</v>
      </c>
      <c r="M318" t="s">
        <v>3492</v>
      </c>
      <c r="N318" t="s">
        <v>4143</v>
      </c>
      <c r="O318" t="s">
        <v>4475</v>
      </c>
      <c r="P318" t="s">
        <v>4475</v>
      </c>
    </row>
    <row r="319" spans="1:16" x14ac:dyDescent="0.2">
      <c r="A319" t="s">
        <v>265</v>
      </c>
      <c r="B319" t="s">
        <v>805</v>
      </c>
      <c r="C319" t="s">
        <v>1323</v>
      </c>
      <c r="D319" t="s">
        <v>1621</v>
      </c>
      <c r="E319" t="s">
        <v>1900</v>
      </c>
      <c r="F319" t="s">
        <v>2052</v>
      </c>
      <c r="G319" t="s">
        <v>2486</v>
      </c>
      <c r="H319" t="s">
        <v>2825</v>
      </c>
      <c r="L319" t="s">
        <v>3028</v>
      </c>
      <c r="M319" t="s">
        <v>3493</v>
      </c>
      <c r="N319" t="s">
        <v>4144</v>
      </c>
      <c r="O319" t="s">
        <v>2919</v>
      </c>
    </row>
    <row r="320" spans="1:16" x14ac:dyDescent="0.2">
      <c r="A320" t="s">
        <v>267</v>
      </c>
      <c r="B320" t="s">
        <v>806</v>
      </c>
      <c r="C320" t="s">
        <v>1324</v>
      </c>
      <c r="D320" t="s">
        <v>1622</v>
      </c>
      <c r="E320" t="s">
        <v>1901</v>
      </c>
      <c r="F320" t="s">
        <v>2069</v>
      </c>
      <c r="G320" t="s">
        <v>2487</v>
      </c>
      <c r="H320" t="s">
        <v>2829</v>
      </c>
      <c r="L320" t="s">
        <v>3029</v>
      </c>
      <c r="M320" t="s">
        <v>3494</v>
      </c>
      <c r="N320" t="s">
        <v>4145</v>
      </c>
      <c r="O320" t="s">
        <v>2919</v>
      </c>
      <c r="P320" t="s">
        <v>4478</v>
      </c>
    </row>
    <row r="321" spans="1:16" x14ac:dyDescent="0.2">
      <c r="A321" t="s">
        <v>268</v>
      </c>
      <c r="B321" t="s">
        <v>807</v>
      </c>
      <c r="C321" t="s">
        <v>1150</v>
      </c>
      <c r="D321" t="s">
        <v>1466</v>
      </c>
      <c r="E321" t="s">
        <v>1736</v>
      </c>
      <c r="F321" t="s">
        <v>2037</v>
      </c>
      <c r="G321" t="s">
        <v>2488</v>
      </c>
      <c r="H321" t="s">
        <v>2829</v>
      </c>
      <c r="M321" t="s">
        <v>3495</v>
      </c>
      <c r="N321" t="s">
        <v>4123</v>
      </c>
      <c r="O321" t="s">
        <v>4475</v>
      </c>
      <c r="P321" t="s">
        <v>4475</v>
      </c>
    </row>
    <row r="322" spans="1:16" x14ac:dyDescent="0.2">
      <c r="A322" t="s">
        <v>269</v>
      </c>
      <c r="B322" t="s">
        <v>808</v>
      </c>
      <c r="C322" t="s">
        <v>1325</v>
      </c>
      <c r="D322" t="s">
        <v>1623</v>
      </c>
      <c r="E322" t="s">
        <v>1902</v>
      </c>
      <c r="F322" t="s">
        <v>2069</v>
      </c>
      <c r="G322" t="s">
        <v>2489</v>
      </c>
      <c r="H322" t="s">
        <v>2825</v>
      </c>
      <c r="L322" t="s">
        <v>3030</v>
      </c>
      <c r="M322" t="s">
        <v>3496</v>
      </c>
      <c r="N322" t="s">
        <v>4146</v>
      </c>
      <c r="O322" t="s">
        <v>4476</v>
      </c>
    </row>
    <row r="323" spans="1:16" x14ac:dyDescent="0.2">
      <c r="A323" t="s">
        <v>269</v>
      </c>
      <c r="B323" t="s">
        <v>809</v>
      </c>
      <c r="C323" t="s">
        <v>1248</v>
      </c>
      <c r="D323" t="s">
        <v>1556</v>
      </c>
      <c r="E323" t="s">
        <v>1527</v>
      </c>
      <c r="F323" t="s">
        <v>2051</v>
      </c>
      <c r="G323" t="s">
        <v>2490</v>
      </c>
      <c r="H323" t="s">
        <v>2824</v>
      </c>
      <c r="I323" t="s">
        <v>2869</v>
      </c>
      <c r="M323" t="s">
        <v>3497</v>
      </c>
      <c r="N323" t="s">
        <v>4147</v>
      </c>
      <c r="O323" t="s">
        <v>4475</v>
      </c>
    </row>
    <row r="324" spans="1:16" x14ac:dyDescent="0.2">
      <c r="A324" t="s">
        <v>270</v>
      </c>
      <c r="B324" t="s">
        <v>810</v>
      </c>
      <c r="C324" t="s">
        <v>1148</v>
      </c>
      <c r="D324" t="s">
        <v>1464</v>
      </c>
      <c r="E324" t="s">
        <v>1734</v>
      </c>
      <c r="F324" t="s">
        <v>2035</v>
      </c>
      <c r="G324" t="s">
        <v>2491</v>
      </c>
      <c r="H324" t="s">
        <v>2824</v>
      </c>
      <c r="I324" t="s">
        <v>2870</v>
      </c>
      <c r="L324" t="s">
        <v>3031</v>
      </c>
      <c r="M324" t="s">
        <v>3498</v>
      </c>
      <c r="N324" t="s">
        <v>4148</v>
      </c>
      <c r="O324" t="s">
        <v>4475</v>
      </c>
    </row>
    <row r="325" spans="1:16" x14ac:dyDescent="0.2">
      <c r="A325" t="s">
        <v>269</v>
      </c>
      <c r="B325" t="s">
        <v>811</v>
      </c>
      <c r="C325" t="s">
        <v>1171</v>
      </c>
      <c r="D325" t="s">
        <v>1486</v>
      </c>
      <c r="E325" t="s">
        <v>1756</v>
      </c>
      <c r="F325" t="s">
        <v>2052</v>
      </c>
      <c r="G325" t="s">
        <v>2492</v>
      </c>
      <c r="H325" t="s">
        <v>2829</v>
      </c>
      <c r="L325" t="s">
        <v>2922</v>
      </c>
      <c r="M325" t="s">
        <v>3499</v>
      </c>
      <c r="N325" t="s">
        <v>4149</v>
      </c>
      <c r="O325" t="s">
        <v>4475</v>
      </c>
      <c r="P325" t="s">
        <v>4475</v>
      </c>
    </row>
    <row r="326" spans="1:16" x14ac:dyDescent="0.2">
      <c r="A326" t="s">
        <v>271</v>
      </c>
      <c r="B326" t="s">
        <v>812</v>
      </c>
      <c r="C326" t="s">
        <v>1222</v>
      </c>
      <c r="D326" t="s">
        <v>1481</v>
      </c>
      <c r="E326" t="s">
        <v>1804</v>
      </c>
      <c r="F326" t="s">
        <v>2045</v>
      </c>
      <c r="G326" t="s">
        <v>2493</v>
      </c>
      <c r="H326" t="s">
        <v>2824</v>
      </c>
      <c r="I326" t="s">
        <v>2871</v>
      </c>
      <c r="L326" t="s">
        <v>3032</v>
      </c>
      <c r="M326" t="s">
        <v>3500</v>
      </c>
      <c r="N326" t="s">
        <v>4150</v>
      </c>
      <c r="O326" t="s">
        <v>4476</v>
      </c>
      <c r="P326" t="s">
        <v>4487</v>
      </c>
    </row>
    <row r="327" spans="1:16" x14ac:dyDescent="0.2">
      <c r="A327" t="s">
        <v>270</v>
      </c>
      <c r="B327" t="s">
        <v>813</v>
      </c>
      <c r="C327" t="s">
        <v>1291</v>
      </c>
      <c r="D327" t="s">
        <v>1595</v>
      </c>
      <c r="E327" t="s">
        <v>1870</v>
      </c>
      <c r="F327" t="s">
        <v>2069</v>
      </c>
      <c r="G327" t="s">
        <v>2494</v>
      </c>
      <c r="H327" t="s">
        <v>2825</v>
      </c>
      <c r="L327" t="s">
        <v>3033</v>
      </c>
      <c r="M327" t="s">
        <v>3501</v>
      </c>
      <c r="N327" t="s">
        <v>4151</v>
      </c>
      <c r="O327" t="s">
        <v>4476</v>
      </c>
    </row>
    <row r="328" spans="1:16" x14ac:dyDescent="0.2">
      <c r="A328" t="s">
        <v>272</v>
      </c>
      <c r="B328" t="s">
        <v>814</v>
      </c>
      <c r="C328" t="s">
        <v>1215</v>
      </c>
      <c r="D328" t="s">
        <v>1527</v>
      </c>
      <c r="E328" t="s">
        <v>1797</v>
      </c>
      <c r="F328" t="s">
        <v>2040</v>
      </c>
      <c r="G328" t="s">
        <v>2495</v>
      </c>
      <c r="H328" t="s">
        <v>2825</v>
      </c>
      <c r="L328" t="s">
        <v>3034</v>
      </c>
      <c r="M328" t="s">
        <v>3502</v>
      </c>
      <c r="N328" t="s">
        <v>4152</v>
      </c>
      <c r="O328" t="s">
        <v>4475</v>
      </c>
    </row>
    <row r="329" spans="1:16" x14ac:dyDescent="0.2">
      <c r="A329" t="s">
        <v>273</v>
      </c>
      <c r="B329" t="s">
        <v>815</v>
      </c>
      <c r="C329" t="s">
        <v>1326</v>
      </c>
      <c r="D329" t="s">
        <v>1624</v>
      </c>
      <c r="E329" t="s">
        <v>1893</v>
      </c>
      <c r="F329" t="s">
        <v>2126</v>
      </c>
      <c r="G329" t="s">
        <v>2496</v>
      </c>
      <c r="H329" t="s">
        <v>2828</v>
      </c>
      <c r="K329" t="s">
        <v>2907</v>
      </c>
      <c r="M329" t="s">
        <v>3503</v>
      </c>
      <c r="N329" t="s">
        <v>4153</v>
      </c>
      <c r="O329" t="s">
        <v>4475</v>
      </c>
      <c r="P329" t="s">
        <v>4475</v>
      </c>
    </row>
    <row r="330" spans="1:16" x14ac:dyDescent="0.2">
      <c r="A330" t="s">
        <v>274</v>
      </c>
      <c r="B330" t="s">
        <v>816</v>
      </c>
      <c r="C330" t="s">
        <v>1327</v>
      </c>
      <c r="D330" t="s">
        <v>1625</v>
      </c>
      <c r="E330" t="s">
        <v>1903</v>
      </c>
      <c r="F330" t="s">
        <v>2050</v>
      </c>
      <c r="G330" t="s">
        <v>2497</v>
      </c>
      <c r="H330" t="s">
        <v>2825</v>
      </c>
      <c r="M330" t="s">
        <v>3504</v>
      </c>
      <c r="N330" t="s">
        <v>4154</v>
      </c>
      <c r="O330" t="s">
        <v>4476</v>
      </c>
    </row>
    <row r="331" spans="1:16" x14ac:dyDescent="0.2">
      <c r="A331" t="s">
        <v>275</v>
      </c>
      <c r="B331" t="s">
        <v>817</v>
      </c>
      <c r="C331" t="s">
        <v>1281</v>
      </c>
      <c r="D331" t="s">
        <v>1587</v>
      </c>
      <c r="E331" t="s">
        <v>1860</v>
      </c>
      <c r="F331" t="s">
        <v>2112</v>
      </c>
      <c r="G331" t="s">
        <v>2498</v>
      </c>
      <c r="H331" t="s">
        <v>2824</v>
      </c>
      <c r="I331" t="s">
        <v>2872</v>
      </c>
      <c r="M331" t="s">
        <v>3505</v>
      </c>
      <c r="N331" t="s">
        <v>4155</v>
      </c>
      <c r="O331" t="s">
        <v>4476</v>
      </c>
      <c r="P331" t="s">
        <v>4475</v>
      </c>
    </row>
    <row r="332" spans="1:16" x14ac:dyDescent="0.2">
      <c r="A332" t="s">
        <v>276</v>
      </c>
      <c r="B332" t="s">
        <v>818</v>
      </c>
      <c r="C332" t="s">
        <v>1171</v>
      </c>
      <c r="D332" t="s">
        <v>1486</v>
      </c>
      <c r="E332" t="s">
        <v>1756</v>
      </c>
      <c r="F332" t="s">
        <v>2052</v>
      </c>
      <c r="G332" t="s">
        <v>2499</v>
      </c>
      <c r="H332" t="s">
        <v>2829</v>
      </c>
      <c r="L332" t="s">
        <v>3035</v>
      </c>
      <c r="M332" t="s">
        <v>3506</v>
      </c>
      <c r="N332" t="s">
        <v>4156</v>
      </c>
      <c r="O332" t="s">
        <v>2919</v>
      </c>
      <c r="P332" t="s">
        <v>4478</v>
      </c>
    </row>
    <row r="333" spans="1:16" x14ac:dyDescent="0.2">
      <c r="A333" t="s">
        <v>277</v>
      </c>
      <c r="B333" t="s">
        <v>819</v>
      </c>
      <c r="C333" t="s">
        <v>1272</v>
      </c>
      <c r="D333" t="s">
        <v>1579</v>
      </c>
      <c r="E333" t="s">
        <v>1851</v>
      </c>
      <c r="F333" t="s">
        <v>2108</v>
      </c>
      <c r="G333" t="s">
        <v>2500</v>
      </c>
      <c r="H333" t="s">
        <v>2829</v>
      </c>
      <c r="L333" t="s">
        <v>3036</v>
      </c>
      <c r="M333" t="s">
        <v>3507</v>
      </c>
      <c r="N333" t="s">
        <v>4034</v>
      </c>
      <c r="O333" t="s">
        <v>4475</v>
      </c>
      <c r="P333" t="s">
        <v>4484</v>
      </c>
    </row>
    <row r="334" spans="1:16" x14ac:dyDescent="0.2">
      <c r="A334" t="s">
        <v>278</v>
      </c>
      <c r="B334" t="s">
        <v>820</v>
      </c>
      <c r="C334" t="s">
        <v>1293</v>
      </c>
      <c r="D334" t="s">
        <v>1597</v>
      </c>
      <c r="E334" t="s">
        <v>1872</v>
      </c>
      <c r="F334" t="s">
        <v>2084</v>
      </c>
      <c r="G334" t="s">
        <v>2501</v>
      </c>
      <c r="H334" t="s">
        <v>2825</v>
      </c>
      <c r="L334" t="s">
        <v>2997</v>
      </c>
      <c r="M334" t="s">
        <v>3508</v>
      </c>
      <c r="N334" t="s">
        <v>4157</v>
      </c>
      <c r="O334" t="s">
        <v>4475</v>
      </c>
    </row>
    <row r="335" spans="1:16" x14ac:dyDescent="0.2">
      <c r="A335" t="s">
        <v>279</v>
      </c>
      <c r="B335" t="s">
        <v>821</v>
      </c>
      <c r="C335" t="s">
        <v>1328</v>
      </c>
      <c r="D335" t="s">
        <v>1626</v>
      </c>
      <c r="E335" t="s">
        <v>1904</v>
      </c>
      <c r="F335" t="s">
        <v>2127</v>
      </c>
      <c r="G335" t="s">
        <v>2502</v>
      </c>
      <c r="H335" t="s">
        <v>2825</v>
      </c>
      <c r="L335" t="s">
        <v>3005</v>
      </c>
      <c r="M335" t="s">
        <v>3509</v>
      </c>
      <c r="N335" t="s">
        <v>4158</v>
      </c>
      <c r="O335" t="s">
        <v>4476</v>
      </c>
    </row>
    <row r="336" spans="1:16" x14ac:dyDescent="0.2">
      <c r="A336" t="s">
        <v>277</v>
      </c>
      <c r="B336" t="s">
        <v>822</v>
      </c>
      <c r="C336" t="s">
        <v>1329</v>
      </c>
      <c r="D336" t="s">
        <v>1627</v>
      </c>
      <c r="E336" t="s">
        <v>1905</v>
      </c>
      <c r="F336" t="s">
        <v>2102</v>
      </c>
      <c r="G336" t="s">
        <v>2503</v>
      </c>
      <c r="H336" t="s">
        <v>2824</v>
      </c>
      <c r="I336" t="s">
        <v>2830</v>
      </c>
      <c r="L336" t="s">
        <v>3037</v>
      </c>
      <c r="M336" t="s">
        <v>3510</v>
      </c>
      <c r="N336" t="s">
        <v>4159</v>
      </c>
      <c r="O336" t="s">
        <v>2919</v>
      </c>
      <c r="P336" t="s">
        <v>2919</v>
      </c>
    </row>
    <row r="337" spans="1:16" x14ac:dyDescent="0.2">
      <c r="A337" t="s">
        <v>280</v>
      </c>
      <c r="B337" t="s">
        <v>823</v>
      </c>
      <c r="C337" t="s">
        <v>1294</v>
      </c>
      <c r="D337" t="s">
        <v>1598</v>
      </c>
      <c r="E337" t="s">
        <v>1873</v>
      </c>
      <c r="F337" t="s">
        <v>2067</v>
      </c>
      <c r="G337" t="s">
        <v>2504</v>
      </c>
      <c r="H337" t="s">
        <v>2825</v>
      </c>
      <c r="L337" t="s">
        <v>3005</v>
      </c>
      <c r="M337" t="s">
        <v>3511</v>
      </c>
      <c r="N337" t="s">
        <v>4160</v>
      </c>
      <c r="O337" t="s">
        <v>4476</v>
      </c>
    </row>
    <row r="338" spans="1:16" x14ac:dyDescent="0.2">
      <c r="A338" t="s">
        <v>280</v>
      </c>
      <c r="B338" t="s">
        <v>824</v>
      </c>
      <c r="C338" t="s">
        <v>1294</v>
      </c>
      <c r="D338" t="s">
        <v>1598</v>
      </c>
      <c r="E338" t="s">
        <v>1873</v>
      </c>
      <c r="F338" t="s">
        <v>2067</v>
      </c>
      <c r="G338" t="s">
        <v>2505</v>
      </c>
      <c r="H338" t="s">
        <v>2825</v>
      </c>
      <c r="L338" t="s">
        <v>2998</v>
      </c>
      <c r="M338" t="s">
        <v>3512</v>
      </c>
      <c r="N338" t="s">
        <v>4161</v>
      </c>
      <c r="O338" t="s">
        <v>4476</v>
      </c>
    </row>
    <row r="339" spans="1:16" x14ac:dyDescent="0.2">
      <c r="A339" t="s">
        <v>281</v>
      </c>
      <c r="B339" t="s">
        <v>825</v>
      </c>
      <c r="C339" t="s">
        <v>1296</v>
      </c>
      <c r="D339" t="s">
        <v>1600</v>
      </c>
      <c r="E339" t="s">
        <v>1874</v>
      </c>
      <c r="F339" t="s">
        <v>2067</v>
      </c>
      <c r="G339" t="s">
        <v>2506</v>
      </c>
      <c r="H339" t="s">
        <v>2825</v>
      </c>
      <c r="L339" t="s">
        <v>2998</v>
      </c>
      <c r="M339" t="s">
        <v>3513</v>
      </c>
      <c r="N339" t="s">
        <v>4162</v>
      </c>
      <c r="O339" t="s">
        <v>4476</v>
      </c>
    </row>
    <row r="340" spans="1:16" x14ac:dyDescent="0.2">
      <c r="A340" t="s">
        <v>281</v>
      </c>
      <c r="B340" t="s">
        <v>826</v>
      </c>
      <c r="C340" t="s">
        <v>1160</v>
      </c>
      <c r="D340" t="s">
        <v>1475</v>
      </c>
      <c r="E340" t="s">
        <v>1746</v>
      </c>
      <c r="F340" t="s">
        <v>2044</v>
      </c>
      <c r="G340" t="s">
        <v>2507</v>
      </c>
      <c r="H340" t="s">
        <v>2824</v>
      </c>
      <c r="I340" t="s">
        <v>2850</v>
      </c>
      <c r="L340" t="s">
        <v>3038</v>
      </c>
      <c r="M340" t="s">
        <v>3514</v>
      </c>
      <c r="N340" t="s">
        <v>4163</v>
      </c>
      <c r="O340" t="s">
        <v>4475</v>
      </c>
      <c r="P340" t="s">
        <v>4475</v>
      </c>
    </row>
    <row r="341" spans="1:16" x14ac:dyDescent="0.2">
      <c r="A341" t="s">
        <v>281</v>
      </c>
      <c r="B341" t="s">
        <v>827</v>
      </c>
      <c r="C341" t="s">
        <v>1296</v>
      </c>
      <c r="D341" t="s">
        <v>1600</v>
      </c>
      <c r="E341" t="s">
        <v>1874</v>
      </c>
      <c r="F341" t="s">
        <v>2067</v>
      </c>
      <c r="G341" t="s">
        <v>2508</v>
      </c>
      <c r="H341" t="s">
        <v>2825</v>
      </c>
      <c r="L341" t="s">
        <v>3005</v>
      </c>
      <c r="M341" t="s">
        <v>3515</v>
      </c>
      <c r="N341" t="s">
        <v>4164</v>
      </c>
      <c r="O341" t="s">
        <v>4476</v>
      </c>
    </row>
    <row r="342" spans="1:16" x14ac:dyDescent="0.2">
      <c r="A342" t="s">
        <v>281</v>
      </c>
      <c r="B342" t="s">
        <v>828</v>
      </c>
      <c r="C342" t="s">
        <v>1296</v>
      </c>
      <c r="D342" t="s">
        <v>1600</v>
      </c>
      <c r="E342" t="s">
        <v>1874</v>
      </c>
      <c r="F342" t="s">
        <v>2067</v>
      </c>
      <c r="G342" t="s">
        <v>2509</v>
      </c>
      <c r="H342" t="s">
        <v>2825</v>
      </c>
      <c r="L342" t="s">
        <v>2998</v>
      </c>
      <c r="M342" t="s">
        <v>3516</v>
      </c>
      <c r="N342" t="s">
        <v>4165</v>
      </c>
      <c r="O342" t="s">
        <v>4476</v>
      </c>
    </row>
    <row r="343" spans="1:16" x14ac:dyDescent="0.2">
      <c r="A343" t="s">
        <v>282</v>
      </c>
      <c r="B343" t="s">
        <v>829</v>
      </c>
      <c r="C343" t="s">
        <v>1330</v>
      </c>
      <c r="D343" t="s">
        <v>1628</v>
      </c>
      <c r="E343" t="s">
        <v>1906</v>
      </c>
      <c r="F343" t="s">
        <v>2128</v>
      </c>
      <c r="G343" t="s">
        <v>2510</v>
      </c>
      <c r="H343" t="s">
        <v>2828</v>
      </c>
      <c r="K343" t="s">
        <v>2908</v>
      </c>
      <c r="M343" t="s">
        <v>3517</v>
      </c>
      <c r="N343" t="s">
        <v>4166</v>
      </c>
      <c r="O343" t="s">
        <v>4475</v>
      </c>
      <c r="P343" t="s">
        <v>4475</v>
      </c>
    </row>
    <row r="344" spans="1:16" x14ac:dyDescent="0.2">
      <c r="A344" t="s">
        <v>283</v>
      </c>
      <c r="B344" t="s">
        <v>830</v>
      </c>
      <c r="C344" t="s">
        <v>1331</v>
      </c>
      <c r="D344" t="s">
        <v>1629</v>
      </c>
      <c r="E344" t="s">
        <v>1907</v>
      </c>
      <c r="F344" t="s">
        <v>2045</v>
      </c>
      <c r="G344" t="s">
        <v>2511</v>
      </c>
      <c r="H344" t="s">
        <v>2825</v>
      </c>
      <c r="L344" t="s">
        <v>3039</v>
      </c>
      <c r="M344" t="s">
        <v>3518</v>
      </c>
      <c r="N344" t="s">
        <v>4167</v>
      </c>
      <c r="O344" t="s">
        <v>4476</v>
      </c>
    </row>
    <row r="345" spans="1:16" x14ac:dyDescent="0.2">
      <c r="A345" t="s">
        <v>283</v>
      </c>
      <c r="B345" t="s">
        <v>831</v>
      </c>
      <c r="C345" t="s">
        <v>1331</v>
      </c>
      <c r="D345" t="s">
        <v>1629</v>
      </c>
      <c r="E345" t="s">
        <v>1907</v>
      </c>
      <c r="F345" t="s">
        <v>2045</v>
      </c>
      <c r="G345" t="s">
        <v>2512</v>
      </c>
      <c r="H345" t="s">
        <v>2825</v>
      </c>
      <c r="L345" t="s">
        <v>3040</v>
      </c>
      <c r="M345" t="s">
        <v>3519</v>
      </c>
      <c r="N345" t="s">
        <v>4168</v>
      </c>
      <c r="O345" t="s">
        <v>4476</v>
      </c>
    </row>
    <row r="346" spans="1:16" x14ac:dyDescent="0.2">
      <c r="A346" t="s">
        <v>284</v>
      </c>
      <c r="B346" t="s">
        <v>832</v>
      </c>
      <c r="C346" t="s">
        <v>1332</v>
      </c>
      <c r="D346" t="s">
        <v>1577</v>
      </c>
      <c r="E346" t="s">
        <v>1908</v>
      </c>
      <c r="F346" t="s">
        <v>2090</v>
      </c>
      <c r="G346" t="s">
        <v>2513</v>
      </c>
      <c r="H346" t="s">
        <v>2829</v>
      </c>
      <c r="L346" t="s">
        <v>3041</v>
      </c>
      <c r="M346" t="s">
        <v>3520</v>
      </c>
      <c r="N346" t="s">
        <v>4169</v>
      </c>
      <c r="O346" t="s">
        <v>2919</v>
      </c>
      <c r="P346" t="s">
        <v>4478</v>
      </c>
    </row>
    <row r="347" spans="1:16" x14ac:dyDescent="0.2">
      <c r="A347" t="s">
        <v>284</v>
      </c>
      <c r="B347" t="s">
        <v>833</v>
      </c>
      <c r="C347" t="s">
        <v>1147</v>
      </c>
      <c r="D347" t="s">
        <v>1463</v>
      </c>
      <c r="E347" t="s">
        <v>1733</v>
      </c>
      <c r="F347" t="s">
        <v>2034</v>
      </c>
      <c r="G347" t="s">
        <v>2514</v>
      </c>
      <c r="H347" t="s">
        <v>2825</v>
      </c>
      <c r="L347" t="s">
        <v>2923</v>
      </c>
      <c r="M347" t="s">
        <v>3521</v>
      </c>
      <c r="N347" t="s">
        <v>4170</v>
      </c>
      <c r="O347" t="s">
        <v>4475</v>
      </c>
    </row>
    <row r="348" spans="1:16" x14ac:dyDescent="0.2">
      <c r="A348" t="s">
        <v>285</v>
      </c>
      <c r="B348" t="s">
        <v>834</v>
      </c>
      <c r="C348" t="s">
        <v>1333</v>
      </c>
      <c r="D348" t="s">
        <v>1630</v>
      </c>
      <c r="E348" t="s">
        <v>1909</v>
      </c>
      <c r="F348" t="s">
        <v>2129</v>
      </c>
      <c r="G348" t="s">
        <v>2515</v>
      </c>
      <c r="H348" t="s">
        <v>2824</v>
      </c>
      <c r="I348" t="s">
        <v>2873</v>
      </c>
      <c r="L348" t="s">
        <v>3042</v>
      </c>
      <c r="M348" t="s">
        <v>3522</v>
      </c>
      <c r="N348" t="s">
        <v>4171</v>
      </c>
      <c r="O348" t="s">
        <v>4475</v>
      </c>
      <c r="P348" t="s">
        <v>4475</v>
      </c>
    </row>
    <row r="349" spans="1:16" x14ac:dyDescent="0.2">
      <c r="A349" t="s">
        <v>285</v>
      </c>
      <c r="B349" t="s">
        <v>835</v>
      </c>
      <c r="C349" t="s">
        <v>1334</v>
      </c>
      <c r="D349" t="s">
        <v>1631</v>
      </c>
      <c r="E349" t="s">
        <v>1910</v>
      </c>
      <c r="F349" t="s">
        <v>2054</v>
      </c>
      <c r="G349" t="s">
        <v>2516</v>
      </c>
      <c r="H349" t="s">
        <v>2825</v>
      </c>
      <c r="L349" t="s">
        <v>2998</v>
      </c>
      <c r="M349" t="s">
        <v>3523</v>
      </c>
      <c r="N349" t="s">
        <v>4172</v>
      </c>
      <c r="O349" t="s">
        <v>4476</v>
      </c>
    </row>
    <row r="350" spans="1:16" x14ac:dyDescent="0.2">
      <c r="A350" t="s">
        <v>286</v>
      </c>
      <c r="B350" t="s">
        <v>836</v>
      </c>
      <c r="C350" t="s">
        <v>1293</v>
      </c>
      <c r="D350" t="s">
        <v>1597</v>
      </c>
      <c r="E350" t="s">
        <v>1872</v>
      </c>
      <c r="F350" t="s">
        <v>2084</v>
      </c>
      <c r="G350" t="s">
        <v>2517</v>
      </c>
      <c r="H350" t="s">
        <v>2825</v>
      </c>
      <c r="L350" t="s">
        <v>2997</v>
      </c>
      <c r="M350" t="s">
        <v>3524</v>
      </c>
      <c r="N350" t="s">
        <v>4173</v>
      </c>
      <c r="O350" t="s">
        <v>4475</v>
      </c>
    </row>
    <row r="351" spans="1:16" x14ac:dyDescent="0.2">
      <c r="A351" t="s">
        <v>287</v>
      </c>
      <c r="B351" t="s">
        <v>837</v>
      </c>
      <c r="C351" t="s">
        <v>1335</v>
      </c>
      <c r="D351" t="s">
        <v>1632</v>
      </c>
      <c r="E351" t="s">
        <v>1911</v>
      </c>
      <c r="F351" t="s">
        <v>2067</v>
      </c>
      <c r="G351" t="s">
        <v>2518</v>
      </c>
      <c r="H351" t="s">
        <v>2825</v>
      </c>
      <c r="L351" t="s">
        <v>2998</v>
      </c>
      <c r="M351" t="s">
        <v>3525</v>
      </c>
      <c r="N351" t="s">
        <v>4174</v>
      </c>
      <c r="O351" t="s">
        <v>4476</v>
      </c>
    </row>
    <row r="352" spans="1:16" x14ac:dyDescent="0.2">
      <c r="A352" t="s">
        <v>288</v>
      </c>
      <c r="B352" t="s">
        <v>838</v>
      </c>
      <c r="C352" t="s">
        <v>1273</v>
      </c>
      <c r="D352" t="s">
        <v>1580</v>
      </c>
      <c r="E352" t="s">
        <v>1852</v>
      </c>
      <c r="F352" t="s">
        <v>2050</v>
      </c>
      <c r="G352" t="s">
        <v>2519</v>
      </c>
      <c r="H352" t="s">
        <v>2825</v>
      </c>
      <c r="L352" t="s">
        <v>3001</v>
      </c>
      <c r="M352" t="s">
        <v>3526</v>
      </c>
      <c r="N352" t="s">
        <v>4175</v>
      </c>
      <c r="O352" t="s">
        <v>4475</v>
      </c>
    </row>
    <row r="353" spans="1:16" x14ac:dyDescent="0.2">
      <c r="A353" t="s">
        <v>289</v>
      </c>
      <c r="B353" t="s">
        <v>839</v>
      </c>
      <c r="C353" t="s">
        <v>1171</v>
      </c>
      <c r="D353" t="s">
        <v>1486</v>
      </c>
      <c r="E353" t="s">
        <v>1756</v>
      </c>
      <c r="F353" t="s">
        <v>2052</v>
      </c>
      <c r="G353" t="s">
        <v>2520</v>
      </c>
      <c r="H353" t="s">
        <v>2829</v>
      </c>
      <c r="L353" t="s">
        <v>2922</v>
      </c>
      <c r="M353" t="s">
        <v>3527</v>
      </c>
      <c r="N353" t="s">
        <v>4176</v>
      </c>
      <c r="O353" t="s">
        <v>2919</v>
      </c>
      <c r="P353" t="s">
        <v>4482</v>
      </c>
    </row>
    <row r="354" spans="1:16" x14ac:dyDescent="0.2">
      <c r="A354" t="s">
        <v>290</v>
      </c>
      <c r="B354" t="s">
        <v>840</v>
      </c>
      <c r="C354" t="s">
        <v>1293</v>
      </c>
      <c r="D354" t="s">
        <v>1597</v>
      </c>
      <c r="E354" t="s">
        <v>1872</v>
      </c>
      <c r="F354" t="s">
        <v>2084</v>
      </c>
      <c r="G354" t="s">
        <v>2521</v>
      </c>
      <c r="H354" t="s">
        <v>2825</v>
      </c>
      <c r="L354" t="s">
        <v>2997</v>
      </c>
      <c r="M354" t="s">
        <v>3528</v>
      </c>
      <c r="N354" t="s">
        <v>4177</v>
      </c>
      <c r="O354" t="s">
        <v>4477</v>
      </c>
    </row>
    <row r="355" spans="1:16" x14ac:dyDescent="0.2">
      <c r="A355" t="s">
        <v>291</v>
      </c>
      <c r="B355" t="s">
        <v>841</v>
      </c>
      <c r="C355" t="s">
        <v>1150</v>
      </c>
      <c r="D355" t="s">
        <v>1466</v>
      </c>
      <c r="E355" t="s">
        <v>1736</v>
      </c>
      <c r="F355" t="s">
        <v>2037</v>
      </c>
      <c r="G355" t="s">
        <v>2522</v>
      </c>
      <c r="H355" t="s">
        <v>2825</v>
      </c>
      <c r="M355" t="s">
        <v>3529</v>
      </c>
      <c r="N355" t="s">
        <v>4178</v>
      </c>
      <c r="O355" t="s">
        <v>4475</v>
      </c>
    </row>
    <row r="356" spans="1:16" x14ac:dyDescent="0.2">
      <c r="A356" t="s">
        <v>292</v>
      </c>
      <c r="B356" t="s">
        <v>842</v>
      </c>
      <c r="C356" t="s">
        <v>1205</v>
      </c>
      <c r="D356" t="s">
        <v>1518</v>
      </c>
      <c r="E356" t="s">
        <v>1788</v>
      </c>
      <c r="F356" t="s">
        <v>2040</v>
      </c>
      <c r="G356" t="s">
        <v>2523</v>
      </c>
      <c r="H356" t="s">
        <v>2825</v>
      </c>
      <c r="L356" t="s">
        <v>3043</v>
      </c>
      <c r="M356" t="s">
        <v>3530</v>
      </c>
      <c r="N356" t="s">
        <v>4179</v>
      </c>
      <c r="O356" t="s">
        <v>4475</v>
      </c>
    </row>
    <row r="357" spans="1:16" x14ac:dyDescent="0.2">
      <c r="A357" t="s">
        <v>292</v>
      </c>
      <c r="B357" t="s">
        <v>843</v>
      </c>
      <c r="C357" t="s">
        <v>1336</v>
      </c>
      <c r="D357" t="s">
        <v>1633</v>
      </c>
      <c r="E357" t="s">
        <v>1912</v>
      </c>
      <c r="F357" t="s">
        <v>2130</v>
      </c>
      <c r="G357" t="s">
        <v>2524</v>
      </c>
      <c r="H357" t="s">
        <v>2825</v>
      </c>
      <c r="L357" t="s">
        <v>2998</v>
      </c>
      <c r="M357" t="s">
        <v>3531</v>
      </c>
      <c r="N357" t="s">
        <v>4180</v>
      </c>
      <c r="O357" t="s">
        <v>4476</v>
      </c>
    </row>
    <row r="358" spans="1:16" x14ac:dyDescent="0.2">
      <c r="A358" t="s">
        <v>293</v>
      </c>
      <c r="B358" t="s">
        <v>844</v>
      </c>
      <c r="C358" t="s">
        <v>1337</v>
      </c>
      <c r="D358" t="s">
        <v>1634</v>
      </c>
      <c r="E358" t="s">
        <v>1913</v>
      </c>
      <c r="F358" t="s">
        <v>2103</v>
      </c>
      <c r="G358" t="s">
        <v>2525</v>
      </c>
      <c r="H358" t="s">
        <v>2828</v>
      </c>
      <c r="K358" t="s">
        <v>2896</v>
      </c>
      <c r="M358" t="s">
        <v>3532</v>
      </c>
      <c r="N358" t="s">
        <v>4181</v>
      </c>
      <c r="O358" t="s">
        <v>4475</v>
      </c>
      <c r="P358" t="s">
        <v>4475</v>
      </c>
    </row>
    <row r="359" spans="1:16" x14ac:dyDescent="0.2">
      <c r="A359" t="s">
        <v>294</v>
      </c>
      <c r="B359" t="s">
        <v>845</v>
      </c>
      <c r="C359" t="s">
        <v>1338</v>
      </c>
      <c r="D359" t="s">
        <v>1635</v>
      </c>
      <c r="E359" t="s">
        <v>1914</v>
      </c>
      <c r="F359" t="s">
        <v>2125</v>
      </c>
      <c r="G359" t="s">
        <v>2526</v>
      </c>
      <c r="H359" t="s">
        <v>2829</v>
      </c>
      <c r="L359" t="s">
        <v>3044</v>
      </c>
      <c r="M359" t="s">
        <v>3533</v>
      </c>
      <c r="N359" t="s">
        <v>4182</v>
      </c>
      <c r="O359" t="s">
        <v>4476</v>
      </c>
      <c r="P359" t="s">
        <v>4485</v>
      </c>
    </row>
    <row r="360" spans="1:16" x14ac:dyDescent="0.2">
      <c r="A360" t="s">
        <v>295</v>
      </c>
      <c r="B360" t="s">
        <v>846</v>
      </c>
      <c r="C360" t="s">
        <v>1339</v>
      </c>
      <c r="D360" t="s">
        <v>1636</v>
      </c>
      <c r="E360" t="s">
        <v>1915</v>
      </c>
      <c r="F360" t="s">
        <v>2131</v>
      </c>
      <c r="G360" t="s">
        <v>2527</v>
      </c>
      <c r="H360" t="s">
        <v>2825</v>
      </c>
      <c r="L360" t="s">
        <v>2998</v>
      </c>
      <c r="M360" t="s">
        <v>3534</v>
      </c>
      <c r="N360" t="s">
        <v>4183</v>
      </c>
      <c r="O360" t="s">
        <v>4476</v>
      </c>
    </row>
    <row r="361" spans="1:16" x14ac:dyDescent="0.2">
      <c r="A361" t="s">
        <v>294</v>
      </c>
      <c r="B361" t="s">
        <v>847</v>
      </c>
      <c r="C361" t="s">
        <v>1338</v>
      </c>
      <c r="D361" t="s">
        <v>1635</v>
      </c>
      <c r="E361" t="s">
        <v>1914</v>
      </c>
      <c r="F361" t="s">
        <v>2125</v>
      </c>
      <c r="G361" t="s">
        <v>2528</v>
      </c>
      <c r="H361" t="s">
        <v>2829</v>
      </c>
      <c r="L361" t="s">
        <v>3045</v>
      </c>
      <c r="M361" t="s">
        <v>3535</v>
      </c>
      <c r="N361" t="s">
        <v>4184</v>
      </c>
      <c r="O361" t="s">
        <v>2919</v>
      </c>
      <c r="P361" t="s">
        <v>4478</v>
      </c>
    </row>
    <row r="362" spans="1:16" x14ac:dyDescent="0.2">
      <c r="A362" t="s">
        <v>296</v>
      </c>
      <c r="B362" t="s">
        <v>848</v>
      </c>
      <c r="C362" t="s">
        <v>1340</v>
      </c>
      <c r="D362" t="s">
        <v>1560</v>
      </c>
      <c r="E362" t="s">
        <v>1916</v>
      </c>
      <c r="F362" t="s">
        <v>2132</v>
      </c>
      <c r="G362" t="s">
        <v>2529</v>
      </c>
      <c r="H362" t="s">
        <v>2825</v>
      </c>
      <c r="L362" t="s">
        <v>3046</v>
      </c>
      <c r="M362" t="s">
        <v>3536</v>
      </c>
      <c r="N362" t="s">
        <v>4185</v>
      </c>
      <c r="O362" t="s">
        <v>4476</v>
      </c>
    </row>
    <row r="363" spans="1:16" x14ac:dyDescent="0.2">
      <c r="A363" t="s">
        <v>297</v>
      </c>
      <c r="B363" t="s">
        <v>849</v>
      </c>
      <c r="C363" t="s">
        <v>1288</v>
      </c>
      <c r="D363" t="s">
        <v>1593</v>
      </c>
      <c r="E363" t="s">
        <v>1867</v>
      </c>
      <c r="F363" t="s">
        <v>2067</v>
      </c>
      <c r="G363" t="s">
        <v>2530</v>
      </c>
      <c r="H363" t="s">
        <v>2825</v>
      </c>
      <c r="L363" t="s">
        <v>3005</v>
      </c>
      <c r="M363" t="s">
        <v>3537</v>
      </c>
      <c r="N363" t="s">
        <v>4186</v>
      </c>
      <c r="O363" t="s">
        <v>4476</v>
      </c>
    </row>
    <row r="364" spans="1:16" x14ac:dyDescent="0.2">
      <c r="A364" t="s">
        <v>298</v>
      </c>
      <c r="B364" t="s">
        <v>850</v>
      </c>
      <c r="C364" t="s">
        <v>1341</v>
      </c>
      <c r="D364" t="s">
        <v>1637</v>
      </c>
      <c r="E364" t="s">
        <v>1917</v>
      </c>
      <c r="F364" t="s">
        <v>2054</v>
      </c>
      <c r="G364" t="s">
        <v>2531</v>
      </c>
      <c r="H364" t="s">
        <v>2824</v>
      </c>
      <c r="I364" t="s">
        <v>2874</v>
      </c>
      <c r="L364" t="s">
        <v>3047</v>
      </c>
      <c r="M364" t="s">
        <v>3538</v>
      </c>
      <c r="N364" t="s">
        <v>4187</v>
      </c>
      <c r="O364" t="s">
        <v>4475</v>
      </c>
      <c r="P364" t="s">
        <v>4475</v>
      </c>
    </row>
    <row r="365" spans="1:16" x14ac:dyDescent="0.2">
      <c r="A365" t="s">
        <v>296</v>
      </c>
      <c r="B365" t="s">
        <v>851</v>
      </c>
      <c r="C365" t="s">
        <v>1342</v>
      </c>
      <c r="D365" t="s">
        <v>1638</v>
      </c>
      <c r="E365" t="s">
        <v>1918</v>
      </c>
      <c r="F365" t="s">
        <v>2112</v>
      </c>
      <c r="G365" t="s">
        <v>2532</v>
      </c>
      <c r="H365" t="s">
        <v>2824</v>
      </c>
      <c r="I365" t="s">
        <v>2864</v>
      </c>
      <c r="M365" t="s">
        <v>3539</v>
      </c>
      <c r="N365" t="s">
        <v>4188</v>
      </c>
      <c r="O365" t="s">
        <v>4476</v>
      </c>
      <c r="P365" t="s">
        <v>4475</v>
      </c>
    </row>
    <row r="366" spans="1:16" x14ac:dyDescent="0.2">
      <c r="A366" t="s">
        <v>299</v>
      </c>
      <c r="B366" t="s">
        <v>852</v>
      </c>
      <c r="C366" t="s">
        <v>1343</v>
      </c>
      <c r="D366" t="s">
        <v>1639</v>
      </c>
      <c r="E366" t="s">
        <v>1919</v>
      </c>
      <c r="F366" t="s">
        <v>2133</v>
      </c>
      <c r="G366" t="s">
        <v>2533</v>
      </c>
      <c r="H366" t="s">
        <v>2825</v>
      </c>
      <c r="L366" t="s">
        <v>3048</v>
      </c>
      <c r="M366" t="s">
        <v>3540</v>
      </c>
      <c r="N366" t="s">
        <v>4189</v>
      </c>
      <c r="O366" t="s">
        <v>4475</v>
      </c>
    </row>
    <row r="367" spans="1:16" x14ac:dyDescent="0.2">
      <c r="A367" t="s">
        <v>300</v>
      </c>
      <c r="B367" t="s">
        <v>853</v>
      </c>
      <c r="C367" t="s">
        <v>1344</v>
      </c>
      <c r="D367" t="s">
        <v>1625</v>
      </c>
      <c r="E367" t="s">
        <v>1920</v>
      </c>
      <c r="F367" t="s">
        <v>2131</v>
      </c>
      <c r="G367" t="s">
        <v>2534</v>
      </c>
      <c r="H367" t="s">
        <v>2825</v>
      </c>
      <c r="L367" t="s">
        <v>2998</v>
      </c>
      <c r="M367" t="s">
        <v>3541</v>
      </c>
      <c r="N367" t="s">
        <v>4190</v>
      </c>
      <c r="O367" t="s">
        <v>4476</v>
      </c>
    </row>
    <row r="368" spans="1:16" x14ac:dyDescent="0.2">
      <c r="A368" t="s">
        <v>301</v>
      </c>
      <c r="B368" t="s">
        <v>854</v>
      </c>
      <c r="C368" t="s">
        <v>1326</v>
      </c>
      <c r="D368" t="s">
        <v>1624</v>
      </c>
      <c r="E368" t="s">
        <v>1893</v>
      </c>
      <c r="F368" t="s">
        <v>2126</v>
      </c>
      <c r="G368" t="s">
        <v>2535</v>
      </c>
      <c r="H368" t="s">
        <v>2828</v>
      </c>
      <c r="K368" t="s">
        <v>2909</v>
      </c>
      <c r="M368" t="s">
        <v>3542</v>
      </c>
      <c r="N368" t="s">
        <v>4191</v>
      </c>
      <c r="O368" t="s">
        <v>4475</v>
      </c>
      <c r="P368" t="s">
        <v>4475</v>
      </c>
    </row>
    <row r="369" spans="1:16" x14ac:dyDescent="0.2">
      <c r="A369" t="s">
        <v>302</v>
      </c>
      <c r="B369" t="s">
        <v>855</v>
      </c>
      <c r="C369" t="s">
        <v>1345</v>
      </c>
      <c r="D369" t="s">
        <v>1640</v>
      </c>
      <c r="E369" t="s">
        <v>1921</v>
      </c>
      <c r="F369" t="s">
        <v>2045</v>
      </c>
      <c r="G369" t="s">
        <v>2536</v>
      </c>
      <c r="H369" t="s">
        <v>2824</v>
      </c>
      <c r="I369" t="s">
        <v>2840</v>
      </c>
      <c r="L369" t="s">
        <v>3049</v>
      </c>
      <c r="M369" t="s">
        <v>3543</v>
      </c>
      <c r="N369" t="s">
        <v>4192</v>
      </c>
      <c r="O369" t="s">
        <v>2919</v>
      </c>
      <c r="P369" t="s">
        <v>4488</v>
      </c>
    </row>
    <row r="370" spans="1:16" x14ac:dyDescent="0.2">
      <c r="A370" t="s">
        <v>303</v>
      </c>
      <c r="B370" t="s">
        <v>856</v>
      </c>
      <c r="C370" t="s">
        <v>1248</v>
      </c>
      <c r="D370" t="s">
        <v>1556</v>
      </c>
      <c r="E370" t="s">
        <v>1527</v>
      </c>
      <c r="F370" t="s">
        <v>2051</v>
      </c>
      <c r="G370" t="s">
        <v>2537</v>
      </c>
      <c r="H370" t="s">
        <v>2824</v>
      </c>
      <c r="I370" t="s">
        <v>2875</v>
      </c>
      <c r="M370" t="s">
        <v>3544</v>
      </c>
      <c r="N370" t="s">
        <v>4193</v>
      </c>
      <c r="O370" t="s">
        <v>4475</v>
      </c>
      <c r="P370" t="s">
        <v>4475</v>
      </c>
    </row>
    <row r="371" spans="1:16" x14ac:dyDescent="0.2">
      <c r="A371" t="s">
        <v>304</v>
      </c>
      <c r="B371" t="s">
        <v>857</v>
      </c>
      <c r="C371" t="s">
        <v>1346</v>
      </c>
      <c r="D371" t="s">
        <v>1641</v>
      </c>
      <c r="E371" t="s">
        <v>1922</v>
      </c>
      <c r="F371" t="s">
        <v>2058</v>
      </c>
      <c r="G371" t="s">
        <v>2538</v>
      </c>
      <c r="H371" t="s">
        <v>2824</v>
      </c>
      <c r="I371" t="s">
        <v>2876</v>
      </c>
      <c r="L371" t="s">
        <v>3050</v>
      </c>
      <c r="M371" t="s">
        <v>3545</v>
      </c>
      <c r="N371" t="s">
        <v>4194</v>
      </c>
      <c r="O371" t="s">
        <v>2919</v>
      </c>
      <c r="P371" t="s">
        <v>4478</v>
      </c>
    </row>
    <row r="372" spans="1:16" x14ac:dyDescent="0.2">
      <c r="A372" t="s">
        <v>305</v>
      </c>
      <c r="B372" t="s">
        <v>858</v>
      </c>
      <c r="C372" t="s">
        <v>1347</v>
      </c>
      <c r="D372" t="s">
        <v>1642</v>
      </c>
      <c r="E372" t="s">
        <v>1923</v>
      </c>
      <c r="F372" t="s">
        <v>2062</v>
      </c>
      <c r="G372" t="s">
        <v>2539</v>
      </c>
      <c r="H372" t="s">
        <v>2824</v>
      </c>
      <c r="I372" t="s">
        <v>2877</v>
      </c>
      <c r="L372" t="s">
        <v>3051</v>
      </c>
      <c r="M372" t="s">
        <v>3546</v>
      </c>
      <c r="N372" t="s">
        <v>4195</v>
      </c>
      <c r="O372" t="s">
        <v>2919</v>
      </c>
      <c r="P372" t="s">
        <v>4482</v>
      </c>
    </row>
    <row r="373" spans="1:16" x14ac:dyDescent="0.2">
      <c r="A373" t="s">
        <v>306</v>
      </c>
      <c r="B373" t="s">
        <v>859</v>
      </c>
      <c r="C373" t="s">
        <v>1348</v>
      </c>
      <c r="D373" t="s">
        <v>1643</v>
      </c>
      <c r="E373" t="s">
        <v>1924</v>
      </c>
      <c r="F373" t="s">
        <v>2065</v>
      </c>
      <c r="G373" t="s">
        <v>2540</v>
      </c>
      <c r="H373" t="s">
        <v>2825</v>
      </c>
      <c r="L373" t="s">
        <v>3005</v>
      </c>
      <c r="M373" t="s">
        <v>3547</v>
      </c>
      <c r="N373" t="s">
        <v>4196</v>
      </c>
      <c r="O373" t="s">
        <v>4476</v>
      </c>
    </row>
    <row r="374" spans="1:16" x14ac:dyDescent="0.2">
      <c r="A374" t="s">
        <v>307</v>
      </c>
      <c r="B374" t="s">
        <v>860</v>
      </c>
      <c r="C374" t="s">
        <v>1349</v>
      </c>
      <c r="D374" t="s">
        <v>1644</v>
      </c>
      <c r="E374" t="s">
        <v>1925</v>
      </c>
      <c r="F374" t="s">
        <v>2044</v>
      </c>
      <c r="G374" t="s">
        <v>2541</v>
      </c>
      <c r="H374" t="s">
        <v>2824</v>
      </c>
      <c r="I374" t="s">
        <v>2850</v>
      </c>
      <c r="L374" t="s">
        <v>3052</v>
      </c>
      <c r="M374" t="s">
        <v>3548</v>
      </c>
      <c r="N374" t="s">
        <v>4197</v>
      </c>
      <c r="O374" t="s">
        <v>4475</v>
      </c>
      <c r="P374" t="s">
        <v>4475</v>
      </c>
    </row>
    <row r="375" spans="1:16" x14ac:dyDescent="0.2">
      <c r="A375" t="s">
        <v>308</v>
      </c>
      <c r="B375" t="s">
        <v>861</v>
      </c>
      <c r="C375" t="s">
        <v>1171</v>
      </c>
      <c r="D375" t="s">
        <v>1486</v>
      </c>
      <c r="E375" t="s">
        <v>1756</v>
      </c>
      <c r="F375" t="s">
        <v>2052</v>
      </c>
      <c r="G375" t="s">
        <v>2542</v>
      </c>
      <c r="H375" t="s">
        <v>2825</v>
      </c>
      <c r="L375" t="s">
        <v>2995</v>
      </c>
      <c r="M375" t="s">
        <v>3549</v>
      </c>
      <c r="N375" t="s">
        <v>4198</v>
      </c>
      <c r="O375" t="s">
        <v>2919</v>
      </c>
    </row>
    <row r="376" spans="1:16" x14ac:dyDescent="0.2">
      <c r="A376" t="s">
        <v>309</v>
      </c>
      <c r="B376" t="s">
        <v>862</v>
      </c>
      <c r="C376" t="s">
        <v>1302</v>
      </c>
      <c r="D376" t="s">
        <v>1605</v>
      </c>
      <c r="E376" t="s">
        <v>1880</v>
      </c>
      <c r="F376" t="s">
        <v>2118</v>
      </c>
      <c r="G376" t="s">
        <v>2543</v>
      </c>
      <c r="H376" t="s">
        <v>2825</v>
      </c>
      <c r="L376" t="s">
        <v>3053</v>
      </c>
      <c r="M376" t="s">
        <v>3550</v>
      </c>
      <c r="N376" t="s">
        <v>4199</v>
      </c>
      <c r="O376" t="s">
        <v>2919</v>
      </c>
    </row>
    <row r="377" spans="1:16" x14ac:dyDescent="0.2">
      <c r="A377" t="s">
        <v>310</v>
      </c>
      <c r="B377" t="s">
        <v>863</v>
      </c>
      <c r="C377" t="s">
        <v>1350</v>
      </c>
      <c r="D377" t="s">
        <v>1645</v>
      </c>
      <c r="E377" t="s">
        <v>1926</v>
      </c>
      <c r="F377" t="s">
        <v>2043</v>
      </c>
      <c r="G377" t="s">
        <v>2544</v>
      </c>
      <c r="H377" t="s">
        <v>2825</v>
      </c>
      <c r="L377" t="s">
        <v>3054</v>
      </c>
      <c r="M377" t="s">
        <v>3551</v>
      </c>
      <c r="N377" t="s">
        <v>4200</v>
      </c>
      <c r="O377" t="s">
        <v>4475</v>
      </c>
    </row>
    <row r="378" spans="1:16" x14ac:dyDescent="0.2">
      <c r="A378" t="s">
        <v>311</v>
      </c>
      <c r="B378" t="s">
        <v>864</v>
      </c>
      <c r="C378" t="s">
        <v>1351</v>
      </c>
      <c r="D378" t="s">
        <v>1646</v>
      </c>
      <c r="E378" t="s">
        <v>1927</v>
      </c>
      <c r="F378" t="s">
        <v>2065</v>
      </c>
      <c r="G378" t="s">
        <v>2545</v>
      </c>
      <c r="H378" t="s">
        <v>2825</v>
      </c>
      <c r="L378" t="s">
        <v>3005</v>
      </c>
      <c r="M378" t="s">
        <v>3552</v>
      </c>
      <c r="N378" t="s">
        <v>4201</v>
      </c>
      <c r="O378" t="s">
        <v>4476</v>
      </c>
      <c r="P378" t="s">
        <v>4489</v>
      </c>
    </row>
    <row r="379" spans="1:16" x14ac:dyDescent="0.2">
      <c r="A379" t="s">
        <v>311</v>
      </c>
      <c r="B379" t="s">
        <v>865</v>
      </c>
      <c r="C379" t="s">
        <v>1351</v>
      </c>
      <c r="D379" t="s">
        <v>1646</v>
      </c>
      <c r="E379" t="s">
        <v>1927</v>
      </c>
      <c r="F379" t="s">
        <v>2065</v>
      </c>
      <c r="G379" t="s">
        <v>2546</v>
      </c>
      <c r="H379" t="s">
        <v>2825</v>
      </c>
      <c r="L379" t="s">
        <v>3005</v>
      </c>
      <c r="M379" t="s">
        <v>3553</v>
      </c>
      <c r="N379" t="s">
        <v>4202</v>
      </c>
      <c r="O379" t="s">
        <v>4476</v>
      </c>
      <c r="P379" t="s">
        <v>4489</v>
      </c>
    </row>
    <row r="380" spans="1:16" x14ac:dyDescent="0.2">
      <c r="A380" t="s">
        <v>311</v>
      </c>
      <c r="B380" t="s">
        <v>866</v>
      </c>
      <c r="C380" t="s">
        <v>1296</v>
      </c>
      <c r="D380" t="s">
        <v>1600</v>
      </c>
      <c r="E380" t="s">
        <v>1874</v>
      </c>
      <c r="F380" t="s">
        <v>2067</v>
      </c>
      <c r="G380" t="s">
        <v>2547</v>
      </c>
      <c r="H380" t="s">
        <v>2825</v>
      </c>
      <c r="L380" t="s">
        <v>2998</v>
      </c>
      <c r="M380" t="s">
        <v>3554</v>
      </c>
      <c r="N380" t="s">
        <v>4203</v>
      </c>
      <c r="O380" t="s">
        <v>4476</v>
      </c>
    </row>
    <row r="381" spans="1:16" x14ac:dyDescent="0.2">
      <c r="A381" t="s">
        <v>312</v>
      </c>
      <c r="B381" t="s">
        <v>867</v>
      </c>
      <c r="C381" t="s">
        <v>1306</v>
      </c>
      <c r="D381" t="s">
        <v>1608</v>
      </c>
      <c r="E381" t="s">
        <v>1884</v>
      </c>
      <c r="F381" t="s">
        <v>2111</v>
      </c>
      <c r="G381" t="s">
        <v>2548</v>
      </c>
      <c r="H381" t="s">
        <v>2825</v>
      </c>
      <c r="L381" t="s">
        <v>3055</v>
      </c>
      <c r="M381" t="s">
        <v>3555</v>
      </c>
      <c r="N381" t="s">
        <v>4204</v>
      </c>
      <c r="O381" t="s">
        <v>4476</v>
      </c>
    </row>
    <row r="382" spans="1:16" x14ac:dyDescent="0.2">
      <c r="A382" t="s">
        <v>232</v>
      </c>
      <c r="B382" t="s">
        <v>868</v>
      </c>
      <c r="C382" t="s">
        <v>1352</v>
      </c>
      <c r="D382" t="s">
        <v>1647</v>
      </c>
      <c r="E382" t="s">
        <v>1928</v>
      </c>
      <c r="F382" t="s">
        <v>2052</v>
      </c>
      <c r="G382" t="s">
        <v>2549</v>
      </c>
      <c r="H382" t="s">
        <v>2825</v>
      </c>
      <c r="L382" t="s">
        <v>3054</v>
      </c>
      <c r="M382" t="s">
        <v>3556</v>
      </c>
      <c r="N382" t="s">
        <v>4205</v>
      </c>
      <c r="O382" t="s">
        <v>4475</v>
      </c>
    </row>
    <row r="383" spans="1:16" x14ac:dyDescent="0.2">
      <c r="A383" t="s">
        <v>313</v>
      </c>
      <c r="B383" t="s">
        <v>869</v>
      </c>
      <c r="C383" t="s">
        <v>1286</v>
      </c>
      <c r="D383" t="s">
        <v>1591</v>
      </c>
      <c r="E383" t="s">
        <v>1865</v>
      </c>
      <c r="F383" t="s">
        <v>2116</v>
      </c>
      <c r="G383" t="s">
        <v>2550</v>
      </c>
      <c r="H383" t="s">
        <v>2825</v>
      </c>
      <c r="L383" t="s">
        <v>3056</v>
      </c>
      <c r="M383" t="s">
        <v>3557</v>
      </c>
      <c r="N383" t="s">
        <v>4206</v>
      </c>
      <c r="O383" t="s">
        <v>4476</v>
      </c>
    </row>
    <row r="384" spans="1:16" x14ac:dyDescent="0.2">
      <c r="A384" t="s">
        <v>254</v>
      </c>
      <c r="B384" t="s">
        <v>870</v>
      </c>
      <c r="C384" t="s">
        <v>1353</v>
      </c>
      <c r="D384" t="s">
        <v>1648</v>
      </c>
      <c r="E384" t="s">
        <v>1929</v>
      </c>
      <c r="F384" t="s">
        <v>2077</v>
      </c>
      <c r="G384" t="s">
        <v>2551</v>
      </c>
      <c r="H384" t="s">
        <v>2825</v>
      </c>
      <c r="M384" t="s">
        <v>3558</v>
      </c>
      <c r="N384" t="s">
        <v>4207</v>
      </c>
      <c r="O384" t="s">
        <v>2919</v>
      </c>
    </row>
    <row r="385" spans="1:16" x14ac:dyDescent="0.2">
      <c r="A385" t="s">
        <v>314</v>
      </c>
      <c r="B385" t="s">
        <v>871</v>
      </c>
      <c r="C385" t="s">
        <v>1354</v>
      </c>
      <c r="D385" t="s">
        <v>1649</v>
      </c>
      <c r="E385" t="s">
        <v>1930</v>
      </c>
      <c r="F385" t="s">
        <v>2134</v>
      </c>
      <c r="G385" t="s">
        <v>2552</v>
      </c>
      <c r="H385" t="s">
        <v>2829</v>
      </c>
      <c r="L385" t="s">
        <v>3057</v>
      </c>
      <c r="M385" t="s">
        <v>3559</v>
      </c>
      <c r="N385" t="s">
        <v>4208</v>
      </c>
      <c r="O385" t="s">
        <v>4476</v>
      </c>
      <c r="P385" t="s">
        <v>4490</v>
      </c>
    </row>
    <row r="386" spans="1:16" x14ac:dyDescent="0.2">
      <c r="A386" t="s">
        <v>315</v>
      </c>
      <c r="B386" t="s">
        <v>872</v>
      </c>
      <c r="C386" t="s">
        <v>1339</v>
      </c>
      <c r="D386" t="s">
        <v>1636</v>
      </c>
      <c r="E386" t="s">
        <v>1915</v>
      </c>
      <c r="F386" t="s">
        <v>2131</v>
      </c>
      <c r="G386" t="s">
        <v>2553</v>
      </c>
      <c r="H386" t="s">
        <v>2825</v>
      </c>
      <c r="L386" t="s">
        <v>3005</v>
      </c>
      <c r="M386" t="s">
        <v>3560</v>
      </c>
      <c r="N386" t="s">
        <v>4209</v>
      </c>
      <c r="O386" t="s">
        <v>4476</v>
      </c>
      <c r="P386" t="s">
        <v>4489</v>
      </c>
    </row>
    <row r="387" spans="1:16" x14ac:dyDescent="0.2">
      <c r="A387" t="s">
        <v>316</v>
      </c>
      <c r="B387" t="s">
        <v>873</v>
      </c>
      <c r="C387" t="s">
        <v>1355</v>
      </c>
      <c r="D387" t="s">
        <v>1650</v>
      </c>
      <c r="E387" t="s">
        <v>1931</v>
      </c>
      <c r="F387" t="s">
        <v>2135</v>
      </c>
      <c r="G387" t="s">
        <v>2554</v>
      </c>
      <c r="H387" t="s">
        <v>2829</v>
      </c>
      <c r="L387" t="s">
        <v>3058</v>
      </c>
      <c r="M387" t="s">
        <v>3561</v>
      </c>
      <c r="N387" t="s">
        <v>4210</v>
      </c>
      <c r="O387" t="s">
        <v>4476</v>
      </c>
      <c r="P387" t="s">
        <v>4491</v>
      </c>
    </row>
    <row r="388" spans="1:16" x14ac:dyDescent="0.2">
      <c r="A388" t="s">
        <v>317</v>
      </c>
      <c r="B388" t="s">
        <v>874</v>
      </c>
      <c r="C388" t="s">
        <v>1172</v>
      </c>
      <c r="D388" t="s">
        <v>1487</v>
      </c>
      <c r="E388" t="s">
        <v>1757</v>
      </c>
      <c r="F388" t="s">
        <v>2045</v>
      </c>
      <c r="G388" t="s">
        <v>2555</v>
      </c>
      <c r="H388" t="s">
        <v>2825</v>
      </c>
      <c r="M388" t="s">
        <v>3562</v>
      </c>
      <c r="N388" t="s">
        <v>4211</v>
      </c>
      <c r="O388" t="s">
        <v>4475</v>
      </c>
    </row>
    <row r="389" spans="1:16" x14ac:dyDescent="0.2">
      <c r="A389" t="s">
        <v>318</v>
      </c>
      <c r="B389" t="s">
        <v>875</v>
      </c>
      <c r="C389" t="s">
        <v>1356</v>
      </c>
      <c r="D389" t="s">
        <v>1651</v>
      </c>
      <c r="E389" t="s">
        <v>1932</v>
      </c>
      <c r="F389" t="s">
        <v>2069</v>
      </c>
      <c r="G389" t="s">
        <v>2556</v>
      </c>
      <c r="H389" t="s">
        <v>2825</v>
      </c>
      <c r="L389" t="s">
        <v>3059</v>
      </c>
      <c r="M389" t="s">
        <v>3563</v>
      </c>
      <c r="N389" t="s">
        <v>4212</v>
      </c>
      <c r="O389" t="s">
        <v>2919</v>
      </c>
      <c r="P389" t="s">
        <v>4482</v>
      </c>
    </row>
    <row r="390" spans="1:16" x14ac:dyDescent="0.2">
      <c r="A390" t="s">
        <v>319</v>
      </c>
      <c r="B390" t="s">
        <v>876</v>
      </c>
      <c r="C390" t="s">
        <v>1357</v>
      </c>
      <c r="D390" t="s">
        <v>1652</v>
      </c>
      <c r="E390" t="s">
        <v>1933</v>
      </c>
      <c r="F390" t="s">
        <v>2136</v>
      </c>
      <c r="G390" t="s">
        <v>2557</v>
      </c>
      <c r="H390" t="s">
        <v>2824</v>
      </c>
      <c r="I390" t="s">
        <v>2878</v>
      </c>
      <c r="L390" t="s">
        <v>3060</v>
      </c>
      <c r="M390" t="s">
        <v>3564</v>
      </c>
      <c r="N390" t="s">
        <v>4213</v>
      </c>
      <c r="O390" t="s">
        <v>4477</v>
      </c>
      <c r="P390" t="s">
        <v>4475</v>
      </c>
    </row>
    <row r="391" spans="1:16" x14ac:dyDescent="0.2">
      <c r="A391" t="s">
        <v>320</v>
      </c>
      <c r="B391" t="s">
        <v>877</v>
      </c>
      <c r="C391" t="s">
        <v>1355</v>
      </c>
      <c r="D391" t="s">
        <v>1650</v>
      </c>
      <c r="E391" t="s">
        <v>1931</v>
      </c>
      <c r="F391" t="s">
        <v>2135</v>
      </c>
      <c r="G391" t="s">
        <v>2558</v>
      </c>
      <c r="H391" t="s">
        <v>2829</v>
      </c>
      <c r="L391" t="s">
        <v>3058</v>
      </c>
      <c r="M391" t="s">
        <v>3565</v>
      </c>
      <c r="N391" t="s">
        <v>4214</v>
      </c>
      <c r="O391" t="s">
        <v>2919</v>
      </c>
      <c r="P391" t="s">
        <v>4482</v>
      </c>
    </row>
    <row r="392" spans="1:16" x14ac:dyDescent="0.2">
      <c r="A392" t="s">
        <v>321</v>
      </c>
      <c r="B392" t="s">
        <v>878</v>
      </c>
      <c r="C392" t="s">
        <v>1157</v>
      </c>
      <c r="D392" t="s">
        <v>1473</v>
      </c>
      <c r="E392" t="s">
        <v>1743</v>
      </c>
      <c r="F392" t="s">
        <v>2040</v>
      </c>
      <c r="G392" t="s">
        <v>2559</v>
      </c>
      <c r="H392" t="s">
        <v>2825</v>
      </c>
      <c r="L392" t="s">
        <v>3061</v>
      </c>
      <c r="M392" t="s">
        <v>3566</v>
      </c>
      <c r="N392" t="s">
        <v>4215</v>
      </c>
      <c r="O392" t="s">
        <v>4475</v>
      </c>
      <c r="P392" t="s">
        <v>4475</v>
      </c>
    </row>
    <row r="393" spans="1:16" x14ac:dyDescent="0.2">
      <c r="A393" t="s">
        <v>322</v>
      </c>
      <c r="B393" t="s">
        <v>879</v>
      </c>
      <c r="C393" t="s">
        <v>1285</v>
      </c>
      <c r="D393" t="s">
        <v>1590</v>
      </c>
      <c r="E393" t="s">
        <v>1864</v>
      </c>
      <c r="F393" t="s">
        <v>2067</v>
      </c>
      <c r="G393" t="s">
        <v>2560</v>
      </c>
      <c r="H393" t="s">
        <v>2829</v>
      </c>
      <c r="L393" t="s">
        <v>3062</v>
      </c>
      <c r="M393" t="s">
        <v>3567</v>
      </c>
      <c r="N393" t="s">
        <v>4216</v>
      </c>
      <c r="O393" t="s">
        <v>4476</v>
      </c>
      <c r="P393" t="s">
        <v>4489</v>
      </c>
    </row>
    <row r="394" spans="1:16" x14ac:dyDescent="0.2">
      <c r="A394" t="s">
        <v>322</v>
      </c>
      <c r="B394" t="s">
        <v>880</v>
      </c>
      <c r="C394" t="s">
        <v>1273</v>
      </c>
      <c r="D394" t="s">
        <v>1580</v>
      </c>
      <c r="E394" t="s">
        <v>1852</v>
      </c>
      <c r="F394" t="s">
        <v>2050</v>
      </c>
      <c r="G394" t="s">
        <v>2561</v>
      </c>
      <c r="H394" t="s">
        <v>2825</v>
      </c>
      <c r="M394" t="s">
        <v>3568</v>
      </c>
      <c r="N394" t="s">
        <v>4217</v>
      </c>
      <c r="O394" t="s">
        <v>4477</v>
      </c>
      <c r="P394" t="s">
        <v>4475</v>
      </c>
    </row>
    <row r="395" spans="1:16" x14ac:dyDescent="0.2">
      <c r="A395" t="s">
        <v>323</v>
      </c>
      <c r="B395" t="s">
        <v>881</v>
      </c>
      <c r="C395" t="s">
        <v>1317</v>
      </c>
      <c r="D395" t="s">
        <v>1618</v>
      </c>
      <c r="E395" t="s">
        <v>1895</v>
      </c>
      <c r="F395" t="s">
        <v>2067</v>
      </c>
      <c r="G395" t="s">
        <v>2562</v>
      </c>
      <c r="H395" t="s">
        <v>2825</v>
      </c>
      <c r="L395" t="s">
        <v>3005</v>
      </c>
      <c r="M395" t="s">
        <v>3569</v>
      </c>
      <c r="N395" t="s">
        <v>4218</v>
      </c>
      <c r="O395" t="s">
        <v>4476</v>
      </c>
      <c r="P395" t="s">
        <v>4489</v>
      </c>
    </row>
    <row r="396" spans="1:16" x14ac:dyDescent="0.2">
      <c r="A396" t="s">
        <v>323</v>
      </c>
      <c r="B396" t="s">
        <v>882</v>
      </c>
      <c r="C396" t="s">
        <v>1317</v>
      </c>
      <c r="D396" t="s">
        <v>1618</v>
      </c>
      <c r="E396" t="s">
        <v>1895</v>
      </c>
      <c r="F396" t="s">
        <v>2067</v>
      </c>
      <c r="G396" t="s">
        <v>2563</v>
      </c>
      <c r="H396" t="s">
        <v>2825</v>
      </c>
      <c r="L396" t="s">
        <v>3005</v>
      </c>
      <c r="M396" t="s">
        <v>3570</v>
      </c>
      <c r="N396" t="s">
        <v>4219</v>
      </c>
      <c r="O396" t="s">
        <v>4476</v>
      </c>
      <c r="P396" t="s">
        <v>4489</v>
      </c>
    </row>
    <row r="397" spans="1:16" x14ac:dyDescent="0.2">
      <c r="A397" t="s">
        <v>324</v>
      </c>
      <c r="B397" t="s">
        <v>883</v>
      </c>
      <c r="C397" t="s">
        <v>1358</v>
      </c>
      <c r="D397" t="s">
        <v>1653</v>
      </c>
      <c r="E397" t="s">
        <v>1934</v>
      </c>
      <c r="F397" t="s">
        <v>2034</v>
      </c>
      <c r="G397" t="s">
        <v>2564</v>
      </c>
      <c r="H397" t="s">
        <v>2824</v>
      </c>
      <c r="I397" t="s">
        <v>2879</v>
      </c>
      <c r="L397" t="s">
        <v>3063</v>
      </c>
      <c r="M397" t="s">
        <v>3571</v>
      </c>
      <c r="N397" t="s">
        <v>4220</v>
      </c>
      <c r="O397" t="s">
        <v>4475</v>
      </c>
      <c r="P397" t="s">
        <v>4475</v>
      </c>
    </row>
    <row r="398" spans="1:16" x14ac:dyDescent="0.2">
      <c r="A398" t="s">
        <v>324</v>
      </c>
      <c r="B398" t="s">
        <v>884</v>
      </c>
      <c r="C398" t="s">
        <v>1252</v>
      </c>
      <c r="D398" t="s">
        <v>1506</v>
      </c>
      <c r="E398" t="s">
        <v>1831</v>
      </c>
      <c r="F398" t="s">
        <v>2052</v>
      </c>
      <c r="G398" t="s">
        <v>2565</v>
      </c>
      <c r="H398" t="s">
        <v>2824</v>
      </c>
      <c r="I398" t="s">
        <v>2832</v>
      </c>
      <c r="L398" t="s">
        <v>3064</v>
      </c>
      <c r="M398" t="s">
        <v>3572</v>
      </c>
      <c r="N398" t="s">
        <v>4221</v>
      </c>
      <c r="O398" t="s">
        <v>4477</v>
      </c>
      <c r="P398" t="s">
        <v>4492</v>
      </c>
    </row>
    <row r="399" spans="1:16" x14ac:dyDescent="0.2">
      <c r="A399" t="s">
        <v>324</v>
      </c>
      <c r="B399" t="s">
        <v>885</v>
      </c>
      <c r="C399" t="s">
        <v>1359</v>
      </c>
      <c r="D399" t="s">
        <v>1654</v>
      </c>
      <c r="E399" t="s">
        <v>1935</v>
      </c>
      <c r="F399" t="s">
        <v>2137</v>
      </c>
      <c r="G399" t="s">
        <v>2566</v>
      </c>
      <c r="H399" t="s">
        <v>2824</v>
      </c>
      <c r="I399" t="s">
        <v>2880</v>
      </c>
      <c r="L399" t="s">
        <v>3065</v>
      </c>
      <c r="M399" t="s">
        <v>3573</v>
      </c>
      <c r="N399" t="s">
        <v>4222</v>
      </c>
      <c r="O399" t="s">
        <v>4475</v>
      </c>
      <c r="P399" t="s">
        <v>4475</v>
      </c>
    </row>
    <row r="400" spans="1:16" x14ac:dyDescent="0.2">
      <c r="A400" t="s">
        <v>325</v>
      </c>
      <c r="B400" t="s">
        <v>886</v>
      </c>
      <c r="C400" t="s">
        <v>1360</v>
      </c>
      <c r="D400" t="s">
        <v>1465</v>
      </c>
      <c r="E400" t="s">
        <v>1936</v>
      </c>
      <c r="F400" t="s">
        <v>2045</v>
      </c>
      <c r="G400" t="s">
        <v>2567</v>
      </c>
      <c r="H400" t="s">
        <v>2825</v>
      </c>
      <c r="L400" t="s">
        <v>3066</v>
      </c>
      <c r="M400" t="s">
        <v>3574</v>
      </c>
      <c r="N400" t="s">
        <v>4223</v>
      </c>
      <c r="O400" t="s">
        <v>4476</v>
      </c>
      <c r="P400" t="s">
        <v>4489</v>
      </c>
    </row>
    <row r="401" spans="1:16" x14ac:dyDescent="0.2">
      <c r="A401" t="s">
        <v>325</v>
      </c>
      <c r="B401" t="s">
        <v>887</v>
      </c>
      <c r="C401" t="s">
        <v>1361</v>
      </c>
      <c r="D401" t="s">
        <v>1655</v>
      </c>
      <c r="E401" t="s">
        <v>1937</v>
      </c>
      <c r="F401" t="s">
        <v>2132</v>
      </c>
      <c r="G401" t="s">
        <v>2568</v>
      </c>
      <c r="H401" t="s">
        <v>2825</v>
      </c>
      <c r="L401" t="s">
        <v>3067</v>
      </c>
      <c r="M401" t="s">
        <v>3575</v>
      </c>
      <c r="N401" t="s">
        <v>4224</v>
      </c>
      <c r="O401" t="s">
        <v>4476</v>
      </c>
      <c r="P401" t="s">
        <v>4489</v>
      </c>
    </row>
    <row r="402" spans="1:16" x14ac:dyDescent="0.2">
      <c r="A402" t="s">
        <v>326</v>
      </c>
      <c r="B402" t="s">
        <v>888</v>
      </c>
      <c r="C402" t="s">
        <v>1157</v>
      </c>
      <c r="D402" t="s">
        <v>1473</v>
      </c>
      <c r="E402" t="s">
        <v>1743</v>
      </c>
      <c r="F402" t="s">
        <v>2040</v>
      </c>
      <c r="G402" t="s">
        <v>2569</v>
      </c>
      <c r="H402" t="s">
        <v>2829</v>
      </c>
      <c r="L402" t="s">
        <v>3068</v>
      </c>
      <c r="M402" t="s">
        <v>3576</v>
      </c>
      <c r="N402" t="s">
        <v>4225</v>
      </c>
      <c r="O402" t="s">
        <v>4475</v>
      </c>
      <c r="P402" t="s">
        <v>4475</v>
      </c>
    </row>
    <row r="403" spans="1:16" x14ac:dyDescent="0.2">
      <c r="A403" t="s">
        <v>327</v>
      </c>
      <c r="B403" t="s">
        <v>889</v>
      </c>
      <c r="C403" t="s">
        <v>1349</v>
      </c>
      <c r="D403" t="s">
        <v>1644</v>
      </c>
      <c r="E403" t="s">
        <v>1925</v>
      </c>
      <c r="F403" t="s">
        <v>2044</v>
      </c>
      <c r="G403" t="s">
        <v>2570</v>
      </c>
      <c r="H403" t="s">
        <v>2824</v>
      </c>
      <c r="I403" t="s">
        <v>2881</v>
      </c>
      <c r="M403" t="s">
        <v>3577</v>
      </c>
      <c r="N403" t="s">
        <v>4226</v>
      </c>
      <c r="O403" t="s">
        <v>4475</v>
      </c>
      <c r="P403" t="s">
        <v>4475</v>
      </c>
    </row>
    <row r="404" spans="1:16" x14ac:dyDescent="0.2">
      <c r="A404" t="s">
        <v>328</v>
      </c>
      <c r="B404" t="s">
        <v>890</v>
      </c>
      <c r="C404" t="s">
        <v>1362</v>
      </c>
      <c r="D404" t="s">
        <v>1656</v>
      </c>
      <c r="E404" t="s">
        <v>1938</v>
      </c>
      <c r="F404" t="s">
        <v>2138</v>
      </c>
      <c r="G404" t="s">
        <v>2571</v>
      </c>
      <c r="H404" t="s">
        <v>2825</v>
      </c>
      <c r="L404" t="s">
        <v>3069</v>
      </c>
      <c r="M404" t="s">
        <v>3578</v>
      </c>
      <c r="N404" t="s">
        <v>4227</v>
      </c>
      <c r="O404" t="s">
        <v>2919</v>
      </c>
      <c r="P404" t="s">
        <v>4478</v>
      </c>
    </row>
    <row r="405" spans="1:16" x14ac:dyDescent="0.2">
      <c r="A405" t="s">
        <v>327</v>
      </c>
      <c r="B405" t="s">
        <v>891</v>
      </c>
      <c r="C405" t="s">
        <v>1363</v>
      </c>
      <c r="D405" t="s">
        <v>1657</v>
      </c>
      <c r="E405" t="s">
        <v>1939</v>
      </c>
      <c r="F405" t="s">
        <v>2069</v>
      </c>
      <c r="G405" t="s">
        <v>2572</v>
      </c>
      <c r="H405" t="s">
        <v>2829</v>
      </c>
      <c r="L405" t="s">
        <v>3070</v>
      </c>
      <c r="M405" t="s">
        <v>3579</v>
      </c>
      <c r="N405" t="s">
        <v>4228</v>
      </c>
      <c r="O405" t="s">
        <v>4476</v>
      </c>
      <c r="P405" t="s">
        <v>4480</v>
      </c>
    </row>
    <row r="406" spans="1:16" x14ac:dyDescent="0.2">
      <c r="A406" t="s">
        <v>329</v>
      </c>
      <c r="B406" t="s">
        <v>892</v>
      </c>
      <c r="C406" t="s">
        <v>1164</v>
      </c>
      <c r="D406" t="s">
        <v>1479</v>
      </c>
      <c r="E406" t="s">
        <v>1749</v>
      </c>
      <c r="F406" t="s">
        <v>2048</v>
      </c>
      <c r="G406" t="s">
        <v>2573</v>
      </c>
      <c r="H406" t="s">
        <v>2825</v>
      </c>
      <c r="I406" t="s">
        <v>2837</v>
      </c>
      <c r="J406" t="s">
        <v>2895</v>
      </c>
      <c r="L406" t="s">
        <v>3071</v>
      </c>
      <c r="M406" t="s">
        <v>3580</v>
      </c>
      <c r="N406" t="s">
        <v>4229</v>
      </c>
      <c r="O406" t="s">
        <v>4475</v>
      </c>
      <c r="P406" t="s">
        <v>4475</v>
      </c>
    </row>
    <row r="407" spans="1:16" x14ac:dyDescent="0.2">
      <c r="A407" t="s">
        <v>329</v>
      </c>
      <c r="B407" t="s">
        <v>893</v>
      </c>
      <c r="C407" t="s">
        <v>1364</v>
      </c>
      <c r="D407" t="s">
        <v>1658</v>
      </c>
      <c r="E407" t="s">
        <v>1940</v>
      </c>
      <c r="F407" t="s">
        <v>2139</v>
      </c>
      <c r="G407" t="s">
        <v>2574</v>
      </c>
      <c r="H407" t="s">
        <v>2825</v>
      </c>
      <c r="L407" t="s">
        <v>3004</v>
      </c>
      <c r="M407" t="s">
        <v>3581</v>
      </c>
      <c r="N407" t="s">
        <v>4230</v>
      </c>
      <c r="O407" t="s">
        <v>2919</v>
      </c>
      <c r="P407" t="s">
        <v>4478</v>
      </c>
    </row>
    <row r="408" spans="1:16" x14ac:dyDescent="0.2">
      <c r="A408" t="s">
        <v>329</v>
      </c>
      <c r="B408" t="s">
        <v>894</v>
      </c>
      <c r="C408" t="s">
        <v>1178</v>
      </c>
      <c r="D408" t="s">
        <v>1493</v>
      </c>
      <c r="E408" t="s">
        <v>1763</v>
      </c>
      <c r="F408" t="s">
        <v>2051</v>
      </c>
      <c r="G408" t="s">
        <v>2575</v>
      </c>
      <c r="H408" t="s">
        <v>2825</v>
      </c>
      <c r="M408" t="s">
        <v>3582</v>
      </c>
      <c r="N408" t="s">
        <v>4231</v>
      </c>
      <c r="O408" t="s">
        <v>4475</v>
      </c>
      <c r="P408" t="s">
        <v>4475</v>
      </c>
    </row>
    <row r="409" spans="1:16" x14ac:dyDescent="0.2">
      <c r="A409" t="s">
        <v>330</v>
      </c>
      <c r="B409" t="s">
        <v>895</v>
      </c>
      <c r="C409" t="s">
        <v>1365</v>
      </c>
      <c r="D409" t="s">
        <v>1659</v>
      </c>
      <c r="E409" t="s">
        <v>1941</v>
      </c>
      <c r="F409" t="s">
        <v>2121</v>
      </c>
      <c r="G409" t="s">
        <v>2576</v>
      </c>
      <c r="H409" t="s">
        <v>2829</v>
      </c>
      <c r="L409" t="s">
        <v>3072</v>
      </c>
      <c r="M409" t="s">
        <v>3583</v>
      </c>
      <c r="N409" t="s">
        <v>4232</v>
      </c>
      <c r="O409" t="s">
        <v>2919</v>
      </c>
      <c r="P409" t="s">
        <v>4493</v>
      </c>
    </row>
    <row r="410" spans="1:16" x14ac:dyDescent="0.2">
      <c r="A410" t="s">
        <v>331</v>
      </c>
      <c r="B410" t="s">
        <v>896</v>
      </c>
      <c r="C410" t="s">
        <v>1299</v>
      </c>
      <c r="D410" t="s">
        <v>1603</v>
      </c>
      <c r="E410" t="s">
        <v>1877</v>
      </c>
      <c r="F410" t="s">
        <v>2033</v>
      </c>
      <c r="G410" t="s">
        <v>2577</v>
      </c>
      <c r="H410" t="s">
        <v>2825</v>
      </c>
      <c r="L410" t="s">
        <v>3004</v>
      </c>
      <c r="M410" t="s">
        <v>3584</v>
      </c>
      <c r="N410" t="s">
        <v>4233</v>
      </c>
      <c r="O410" t="s">
        <v>4475</v>
      </c>
      <c r="P410" t="s">
        <v>4475</v>
      </c>
    </row>
    <row r="411" spans="1:16" x14ac:dyDescent="0.2">
      <c r="A411" t="s">
        <v>331</v>
      </c>
      <c r="B411" t="s">
        <v>897</v>
      </c>
      <c r="C411" t="s">
        <v>1171</v>
      </c>
      <c r="D411" t="s">
        <v>1486</v>
      </c>
      <c r="E411" t="s">
        <v>1756</v>
      </c>
      <c r="F411" t="s">
        <v>2052</v>
      </c>
      <c r="G411" t="s">
        <v>2578</v>
      </c>
      <c r="H411" t="s">
        <v>2825</v>
      </c>
      <c r="L411" t="s">
        <v>3004</v>
      </c>
      <c r="M411" t="s">
        <v>3585</v>
      </c>
      <c r="N411" t="s">
        <v>4234</v>
      </c>
      <c r="O411" t="s">
        <v>2919</v>
      </c>
      <c r="P411" t="s">
        <v>4478</v>
      </c>
    </row>
    <row r="412" spans="1:16" x14ac:dyDescent="0.2">
      <c r="A412" t="s">
        <v>332</v>
      </c>
      <c r="B412" t="s">
        <v>898</v>
      </c>
      <c r="C412" t="s">
        <v>1164</v>
      </c>
      <c r="D412" t="s">
        <v>1479</v>
      </c>
      <c r="E412" t="s">
        <v>1749</v>
      </c>
      <c r="F412" t="s">
        <v>2048</v>
      </c>
      <c r="G412" t="s">
        <v>2579</v>
      </c>
      <c r="H412" t="s">
        <v>2825</v>
      </c>
      <c r="L412" t="s">
        <v>3073</v>
      </c>
      <c r="M412" t="s">
        <v>3586</v>
      </c>
      <c r="N412" t="s">
        <v>4235</v>
      </c>
      <c r="O412" t="s">
        <v>4475</v>
      </c>
      <c r="P412" t="s">
        <v>4475</v>
      </c>
    </row>
    <row r="413" spans="1:16" x14ac:dyDescent="0.2">
      <c r="A413" t="s">
        <v>329</v>
      </c>
      <c r="B413" t="s">
        <v>899</v>
      </c>
      <c r="C413" t="s">
        <v>1168</v>
      </c>
      <c r="D413" t="s">
        <v>1483</v>
      </c>
      <c r="E413" t="s">
        <v>1753</v>
      </c>
      <c r="F413" t="s">
        <v>2045</v>
      </c>
      <c r="G413" t="s">
        <v>2580</v>
      </c>
      <c r="H413" t="s">
        <v>2825</v>
      </c>
      <c r="L413" t="s">
        <v>3004</v>
      </c>
      <c r="M413" t="s">
        <v>3587</v>
      </c>
      <c r="N413" t="s">
        <v>4236</v>
      </c>
      <c r="O413" t="s">
        <v>4476</v>
      </c>
      <c r="P413" t="s">
        <v>4479</v>
      </c>
    </row>
    <row r="414" spans="1:16" x14ac:dyDescent="0.2">
      <c r="A414" t="s">
        <v>333</v>
      </c>
      <c r="B414" t="s">
        <v>900</v>
      </c>
      <c r="C414" t="s">
        <v>1299</v>
      </c>
      <c r="D414" t="s">
        <v>1603</v>
      </c>
      <c r="E414" t="s">
        <v>1877</v>
      </c>
      <c r="F414" t="s">
        <v>2033</v>
      </c>
      <c r="G414" t="s">
        <v>2581</v>
      </c>
      <c r="H414" t="s">
        <v>2825</v>
      </c>
      <c r="L414" t="s">
        <v>3004</v>
      </c>
      <c r="M414" t="s">
        <v>3588</v>
      </c>
      <c r="N414" t="s">
        <v>4237</v>
      </c>
      <c r="O414" t="s">
        <v>2919</v>
      </c>
      <c r="P414" t="s">
        <v>4494</v>
      </c>
    </row>
    <row r="415" spans="1:16" x14ac:dyDescent="0.2">
      <c r="A415" t="s">
        <v>334</v>
      </c>
      <c r="B415" t="s">
        <v>901</v>
      </c>
      <c r="C415" t="s">
        <v>1285</v>
      </c>
      <c r="D415" t="s">
        <v>1590</v>
      </c>
      <c r="E415" t="s">
        <v>1864</v>
      </c>
      <c r="F415" t="s">
        <v>2067</v>
      </c>
      <c r="G415" t="s">
        <v>2582</v>
      </c>
      <c r="H415" t="s">
        <v>2825</v>
      </c>
      <c r="L415" t="s">
        <v>3074</v>
      </c>
      <c r="M415" t="s">
        <v>3589</v>
      </c>
      <c r="N415" t="s">
        <v>4238</v>
      </c>
      <c r="O415" t="s">
        <v>4476</v>
      </c>
      <c r="P415" t="s">
        <v>4489</v>
      </c>
    </row>
    <row r="416" spans="1:16" x14ac:dyDescent="0.2">
      <c r="A416" t="s">
        <v>335</v>
      </c>
      <c r="B416" t="s">
        <v>902</v>
      </c>
      <c r="C416" t="s">
        <v>1145</v>
      </c>
      <c r="D416" t="s">
        <v>1461</v>
      </c>
      <c r="E416" t="s">
        <v>1731</v>
      </c>
      <c r="F416" t="s">
        <v>2032</v>
      </c>
      <c r="G416" t="s">
        <v>2583</v>
      </c>
      <c r="H416" t="s">
        <v>2825</v>
      </c>
      <c r="I416" t="s">
        <v>2830</v>
      </c>
      <c r="J416" t="s">
        <v>2895</v>
      </c>
      <c r="L416" t="s">
        <v>3004</v>
      </c>
      <c r="M416" t="s">
        <v>3590</v>
      </c>
      <c r="N416" t="s">
        <v>4239</v>
      </c>
      <c r="O416" t="s">
        <v>2919</v>
      </c>
      <c r="P416" t="s">
        <v>4478</v>
      </c>
    </row>
    <row r="417" spans="1:16" x14ac:dyDescent="0.2">
      <c r="A417" t="s">
        <v>334</v>
      </c>
      <c r="B417" t="s">
        <v>903</v>
      </c>
      <c r="C417" t="s">
        <v>1168</v>
      </c>
      <c r="D417" t="s">
        <v>1483</v>
      </c>
      <c r="E417" t="s">
        <v>1753</v>
      </c>
      <c r="F417" t="s">
        <v>2045</v>
      </c>
      <c r="G417" t="s">
        <v>2584</v>
      </c>
      <c r="H417" t="s">
        <v>2825</v>
      </c>
      <c r="M417" t="s">
        <v>3591</v>
      </c>
      <c r="N417" t="s">
        <v>4240</v>
      </c>
      <c r="O417" t="s">
        <v>4476</v>
      </c>
      <c r="P417" t="s">
        <v>4489</v>
      </c>
    </row>
    <row r="418" spans="1:16" x14ac:dyDescent="0.2">
      <c r="A418" t="s">
        <v>336</v>
      </c>
      <c r="B418" t="s">
        <v>904</v>
      </c>
      <c r="C418" t="s">
        <v>1366</v>
      </c>
      <c r="D418" t="s">
        <v>1577</v>
      </c>
      <c r="E418" t="s">
        <v>1942</v>
      </c>
      <c r="F418" t="s">
        <v>2050</v>
      </c>
      <c r="G418" t="s">
        <v>2585</v>
      </c>
      <c r="H418" t="s">
        <v>2825</v>
      </c>
      <c r="L418" t="s">
        <v>3075</v>
      </c>
      <c r="M418" t="s">
        <v>3592</v>
      </c>
      <c r="N418" t="s">
        <v>4241</v>
      </c>
      <c r="O418" t="s">
        <v>4476</v>
      </c>
      <c r="P418" t="s">
        <v>4489</v>
      </c>
    </row>
    <row r="419" spans="1:16" x14ac:dyDescent="0.2">
      <c r="A419" t="s">
        <v>334</v>
      </c>
      <c r="B419" t="s">
        <v>905</v>
      </c>
      <c r="C419" t="s">
        <v>1366</v>
      </c>
      <c r="D419" t="s">
        <v>1577</v>
      </c>
      <c r="E419" t="s">
        <v>1942</v>
      </c>
      <c r="F419" t="s">
        <v>2050</v>
      </c>
      <c r="G419" t="s">
        <v>2586</v>
      </c>
      <c r="H419" t="s">
        <v>2825</v>
      </c>
      <c r="L419" t="s">
        <v>3004</v>
      </c>
      <c r="M419" t="s">
        <v>3593</v>
      </c>
      <c r="N419" t="s">
        <v>4242</v>
      </c>
      <c r="O419" t="s">
        <v>4476</v>
      </c>
      <c r="P419" t="s">
        <v>4489</v>
      </c>
    </row>
    <row r="420" spans="1:16" x14ac:dyDescent="0.2">
      <c r="A420" t="s">
        <v>337</v>
      </c>
      <c r="B420" t="s">
        <v>906</v>
      </c>
      <c r="C420" t="s">
        <v>1164</v>
      </c>
      <c r="D420" t="s">
        <v>1479</v>
      </c>
      <c r="E420" t="s">
        <v>1749</v>
      </c>
      <c r="F420" t="s">
        <v>2048</v>
      </c>
      <c r="G420" t="s">
        <v>2587</v>
      </c>
      <c r="H420" t="s">
        <v>2825</v>
      </c>
      <c r="L420" t="s">
        <v>3004</v>
      </c>
      <c r="M420" t="s">
        <v>3594</v>
      </c>
      <c r="N420" t="s">
        <v>4243</v>
      </c>
      <c r="O420" t="s">
        <v>4475</v>
      </c>
      <c r="P420" t="s">
        <v>4475</v>
      </c>
    </row>
    <row r="421" spans="1:16" x14ac:dyDescent="0.2">
      <c r="A421" t="s">
        <v>338</v>
      </c>
      <c r="B421" t="s">
        <v>907</v>
      </c>
      <c r="C421" t="s">
        <v>1367</v>
      </c>
      <c r="D421" t="s">
        <v>1553</v>
      </c>
      <c r="E421" t="s">
        <v>1943</v>
      </c>
      <c r="F421" t="s">
        <v>2051</v>
      </c>
      <c r="G421" t="s">
        <v>2588</v>
      </c>
      <c r="H421" t="s">
        <v>2825</v>
      </c>
      <c r="L421" t="s">
        <v>3076</v>
      </c>
      <c r="M421" t="s">
        <v>3595</v>
      </c>
      <c r="N421" t="s">
        <v>4244</v>
      </c>
      <c r="O421" t="s">
        <v>4475</v>
      </c>
      <c r="P421" t="s">
        <v>4475</v>
      </c>
    </row>
    <row r="422" spans="1:16" x14ac:dyDescent="0.2">
      <c r="A422" t="s">
        <v>339</v>
      </c>
      <c r="B422" t="s">
        <v>908</v>
      </c>
      <c r="C422" t="s">
        <v>1368</v>
      </c>
      <c r="D422" t="s">
        <v>1660</v>
      </c>
      <c r="E422" t="s">
        <v>1944</v>
      </c>
      <c r="F422" t="s">
        <v>2049</v>
      </c>
      <c r="G422" t="s">
        <v>2589</v>
      </c>
      <c r="H422" t="s">
        <v>2825</v>
      </c>
      <c r="L422" t="s">
        <v>3004</v>
      </c>
      <c r="M422" t="s">
        <v>3596</v>
      </c>
      <c r="N422" t="s">
        <v>4245</v>
      </c>
      <c r="O422" t="s">
        <v>4475</v>
      </c>
      <c r="P422" t="s">
        <v>4475</v>
      </c>
    </row>
    <row r="423" spans="1:16" x14ac:dyDescent="0.2">
      <c r="A423" t="s">
        <v>340</v>
      </c>
      <c r="B423" t="s">
        <v>909</v>
      </c>
      <c r="C423" t="s">
        <v>1369</v>
      </c>
      <c r="D423" t="s">
        <v>1468</v>
      </c>
      <c r="E423" t="s">
        <v>1507</v>
      </c>
      <c r="F423" t="s">
        <v>2140</v>
      </c>
      <c r="G423" t="s">
        <v>2590</v>
      </c>
      <c r="H423" t="s">
        <v>2825</v>
      </c>
      <c r="L423" t="s">
        <v>3077</v>
      </c>
      <c r="M423" t="s">
        <v>3597</v>
      </c>
      <c r="N423" t="s">
        <v>4246</v>
      </c>
      <c r="O423" t="s">
        <v>4475</v>
      </c>
      <c r="P423" t="s">
        <v>4475</v>
      </c>
    </row>
    <row r="424" spans="1:16" x14ac:dyDescent="0.2">
      <c r="A424" t="s">
        <v>341</v>
      </c>
      <c r="B424" t="s">
        <v>910</v>
      </c>
      <c r="C424" t="s">
        <v>1370</v>
      </c>
      <c r="D424" t="s">
        <v>1661</v>
      </c>
      <c r="E424" t="s">
        <v>1945</v>
      </c>
      <c r="F424" t="s">
        <v>2038</v>
      </c>
      <c r="G424" t="s">
        <v>2591</v>
      </c>
      <c r="H424" t="s">
        <v>2824</v>
      </c>
      <c r="I424" t="s">
        <v>2832</v>
      </c>
      <c r="L424" t="s">
        <v>3078</v>
      </c>
      <c r="M424" t="s">
        <v>3598</v>
      </c>
      <c r="N424" t="s">
        <v>4247</v>
      </c>
      <c r="O424" t="s">
        <v>4475</v>
      </c>
      <c r="P424" t="s">
        <v>4492</v>
      </c>
    </row>
    <row r="425" spans="1:16" x14ac:dyDescent="0.2">
      <c r="A425" t="s">
        <v>342</v>
      </c>
      <c r="B425" t="s">
        <v>911</v>
      </c>
      <c r="C425" t="s">
        <v>1281</v>
      </c>
      <c r="D425" t="s">
        <v>1587</v>
      </c>
      <c r="E425" t="s">
        <v>1860</v>
      </c>
      <c r="F425" t="s">
        <v>2112</v>
      </c>
      <c r="G425" t="s">
        <v>2592</v>
      </c>
      <c r="H425" t="s">
        <v>2824</v>
      </c>
      <c r="I425" t="s">
        <v>2882</v>
      </c>
      <c r="M425" t="s">
        <v>3599</v>
      </c>
      <c r="N425" t="s">
        <v>4248</v>
      </c>
      <c r="O425" t="s">
        <v>4475</v>
      </c>
      <c r="P425" t="s">
        <v>4475</v>
      </c>
    </row>
    <row r="426" spans="1:16" x14ac:dyDescent="0.2">
      <c r="A426" t="s">
        <v>340</v>
      </c>
      <c r="B426" t="s">
        <v>912</v>
      </c>
      <c r="C426" t="s">
        <v>1371</v>
      </c>
      <c r="D426" t="s">
        <v>1662</v>
      </c>
      <c r="E426" t="s">
        <v>1946</v>
      </c>
      <c r="F426" t="s">
        <v>2132</v>
      </c>
      <c r="G426" t="s">
        <v>2593</v>
      </c>
      <c r="H426" t="s">
        <v>2825</v>
      </c>
      <c r="L426" t="s">
        <v>3067</v>
      </c>
      <c r="M426" t="s">
        <v>3600</v>
      </c>
      <c r="N426" t="s">
        <v>4249</v>
      </c>
      <c r="O426" t="s">
        <v>4476</v>
      </c>
      <c r="P426" t="s">
        <v>4489</v>
      </c>
    </row>
    <row r="427" spans="1:16" x14ac:dyDescent="0.2">
      <c r="A427" t="s">
        <v>340</v>
      </c>
      <c r="B427" t="s">
        <v>913</v>
      </c>
      <c r="C427" t="s">
        <v>1172</v>
      </c>
      <c r="D427" t="s">
        <v>1487</v>
      </c>
      <c r="E427" t="s">
        <v>1757</v>
      </c>
      <c r="F427" t="s">
        <v>2045</v>
      </c>
      <c r="G427" t="s">
        <v>2594</v>
      </c>
      <c r="H427" t="s">
        <v>2825</v>
      </c>
      <c r="L427" t="s">
        <v>3079</v>
      </c>
      <c r="M427" t="s">
        <v>3601</v>
      </c>
      <c r="N427" t="s">
        <v>4250</v>
      </c>
      <c r="O427" t="s">
        <v>4475</v>
      </c>
      <c r="P427" t="s">
        <v>4475</v>
      </c>
    </row>
    <row r="428" spans="1:16" x14ac:dyDescent="0.2">
      <c r="A428" t="s">
        <v>343</v>
      </c>
      <c r="B428" t="s">
        <v>914</v>
      </c>
      <c r="C428" t="s">
        <v>1145</v>
      </c>
      <c r="D428" t="s">
        <v>1461</v>
      </c>
      <c r="E428" t="s">
        <v>1731</v>
      </c>
      <c r="F428" t="s">
        <v>2032</v>
      </c>
      <c r="G428" t="s">
        <v>2595</v>
      </c>
      <c r="H428" t="s">
        <v>2825</v>
      </c>
      <c r="M428" t="s">
        <v>3602</v>
      </c>
      <c r="N428" t="s">
        <v>4251</v>
      </c>
      <c r="O428" t="s">
        <v>2919</v>
      </c>
      <c r="P428" t="s">
        <v>4478</v>
      </c>
    </row>
    <row r="429" spans="1:16" x14ac:dyDescent="0.2">
      <c r="A429" t="s">
        <v>344</v>
      </c>
      <c r="B429" t="s">
        <v>915</v>
      </c>
      <c r="C429" t="s">
        <v>1372</v>
      </c>
      <c r="D429" t="s">
        <v>1618</v>
      </c>
      <c r="E429" t="s">
        <v>1947</v>
      </c>
      <c r="F429" t="s">
        <v>2141</v>
      </c>
      <c r="G429" t="s">
        <v>2596</v>
      </c>
      <c r="H429" t="s">
        <v>2825</v>
      </c>
      <c r="M429" t="s">
        <v>3603</v>
      </c>
      <c r="N429" t="s">
        <v>4252</v>
      </c>
      <c r="O429" t="s">
        <v>2919</v>
      </c>
      <c r="P429" t="s">
        <v>4495</v>
      </c>
    </row>
    <row r="430" spans="1:16" x14ac:dyDescent="0.2">
      <c r="A430" t="s">
        <v>345</v>
      </c>
      <c r="B430" t="s">
        <v>916</v>
      </c>
      <c r="C430" t="s">
        <v>1152</v>
      </c>
      <c r="D430" t="s">
        <v>1468</v>
      </c>
      <c r="E430" t="s">
        <v>1738</v>
      </c>
      <c r="F430" t="s">
        <v>2037</v>
      </c>
      <c r="G430" t="s">
        <v>2597</v>
      </c>
      <c r="H430" t="s">
        <v>2825</v>
      </c>
      <c r="I430" t="s">
        <v>2832</v>
      </c>
      <c r="J430" t="s">
        <v>2895</v>
      </c>
      <c r="L430" t="s">
        <v>3004</v>
      </c>
      <c r="M430" t="s">
        <v>3604</v>
      </c>
      <c r="N430" t="s">
        <v>4253</v>
      </c>
      <c r="O430" t="s">
        <v>4476</v>
      </c>
      <c r="P430" t="s">
        <v>4496</v>
      </c>
    </row>
    <row r="431" spans="1:16" x14ac:dyDescent="0.2">
      <c r="A431" t="s">
        <v>346</v>
      </c>
      <c r="B431" t="s">
        <v>917</v>
      </c>
      <c r="C431" t="s">
        <v>1366</v>
      </c>
      <c r="D431" t="s">
        <v>1577</v>
      </c>
      <c r="E431" t="s">
        <v>1942</v>
      </c>
      <c r="F431" t="s">
        <v>2050</v>
      </c>
      <c r="G431" t="s">
        <v>2598</v>
      </c>
      <c r="H431" t="s">
        <v>2825</v>
      </c>
      <c r="L431" t="s">
        <v>3004</v>
      </c>
      <c r="M431" t="s">
        <v>3605</v>
      </c>
      <c r="N431" t="s">
        <v>4254</v>
      </c>
      <c r="O431" t="s">
        <v>4476</v>
      </c>
      <c r="P431" t="s">
        <v>4489</v>
      </c>
    </row>
    <row r="432" spans="1:16" x14ac:dyDescent="0.2">
      <c r="A432" t="s">
        <v>347</v>
      </c>
      <c r="B432" t="s">
        <v>918</v>
      </c>
      <c r="C432" t="s">
        <v>1152</v>
      </c>
      <c r="D432" t="s">
        <v>1468</v>
      </c>
      <c r="E432" t="s">
        <v>1738</v>
      </c>
      <c r="F432" t="s">
        <v>2037</v>
      </c>
      <c r="G432" t="s">
        <v>2599</v>
      </c>
      <c r="H432" t="s">
        <v>2825</v>
      </c>
      <c r="I432" t="s">
        <v>2832</v>
      </c>
      <c r="J432" t="s">
        <v>2895</v>
      </c>
      <c r="L432" t="s">
        <v>3080</v>
      </c>
      <c r="M432" t="s">
        <v>3606</v>
      </c>
      <c r="N432" t="s">
        <v>4255</v>
      </c>
      <c r="O432" t="s">
        <v>4476</v>
      </c>
      <c r="P432" t="s">
        <v>4478</v>
      </c>
    </row>
    <row r="433" spans="1:16" x14ac:dyDescent="0.2">
      <c r="A433" t="s">
        <v>345</v>
      </c>
      <c r="B433" t="s">
        <v>919</v>
      </c>
      <c r="C433" t="s">
        <v>1299</v>
      </c>
      <c r="D433" t="s">
        <v>1603</v>
      </c>
      <c r="E433" t="s">
        <v>1877</v>
      </c>
      <c r="F433" t="s">
        <v>2033</v>
      </c>
      <c r="G433" t="s">
        <v>2600</v>
      </c>
      <c r="H433" t="s">
        <v>2825</v>
      </c>
      <c r="L433" t="s">
        <v>3004</v>
      </c>
      <c r="M433" t="s">
        <v>3607</v>
      </c>
      <c r="N433" t="s">
        <v>4256</v>
      </c>
      <c r="O433" t="s">
        <v>4475</v>
      </c>
      <c r="P433" t="s">
        <v>4475</v>
      </c>
    </row>
    <row r="434" spans="1:16" x14ac:dyDescent="0.2">
      <c r="A434" t="s">
        <v>347</v>
      </c>
      <c r="B434" t="s">
        <v>920</v>
      </c>
      <c r="C434" t="s">
        <v>1145</v>
      </c>
      <c r="D434" t="s">
        <v>1461</v>
      </c>
      <c r="E434" t="s">
        <v>1731</v>
      </c>
      <c r="F434" t="s">
        <v>2032</v>
      </c>
      <c r="G434" t="s">
        <v>2601</v>
      </c>
      <c r="H434" t="s">
        <v>2825</v>
      </c>
      <c r="I434" t="s">
        <v>2830</v>
      </c>
      <c r="J434" t="s">
        <v>2895</v>
      </c>
      <c r="L434" t="s">
        <v>3081</v>
      </c>
      <c r="M434" t="s">
        <v>3608</v>
      </c>
      <c r="N434" t="s">
        <v>4257</v>
      </c>
      <c r="O434" t="s">
        <v>2919</v>
      </c>
      <c r="P434" t="s">
        <v>4478</v>
      </c>
    </row>
    <row r="435" spans="1:16" x14ac:dyDescent="0.2">
      <c r="A435" t="s">
        <v>345</v>
      </c>
      <c r="B435" t="s">
        <v>921</v>
      </c>
      <c r="C435" t="s">
        <v>1373</v>
      </c>
      <c r="D435" t="s">
        <v>1663</v>
      </c>
      <c r="E435" t="s">
        <v>1948</v>
      </c>
      <c r="F435" t="s">
        <v>2142</v>
      </c>
      <c r="G435" t="s">
        <v>2602</v>
      </c>
      <c r="H435" t="s">
        <v>2824</v>
      </c>
      <c r="I435" t="s">
        <v>2832</v>
      </c>
      <c r="L435" t="s">
        <v>3082</v>
      </c>
      <c r="M435" t="s">
        <v>3609</v>
      </c>
      <c r="N435" t="s">
        <v>4258</v>
      </c>
      <c r="O435" t="s">
        <v>4477</v>
      </c>
      <c r="P435" t="s">
        <v>4496</v>
      </c>
    </row>
    <row r="436" spans="1:16" x14ac:dyDescent="0.2">
      <c r="A436" t="s">
        <v>347</v>
      </c>
      <c r="B436" t="s">
        <v>922</v>
      </c>
      <c r="C436" t="s">
        <v>1368</v>
      </c>
      <c r="D436" t="s">
        <v>1660</v>
      </c>
      <c r="E436" t="s">
        <v>1944</v>
      </c>
      <c r="F436" t="s">
        <v>2049</v>
      </c>
      <c r="G436" t="s">
        <v>2603</v>
      </c>
      <c r="H436" t="s">
        <v>2825</v>
      </c>
      <c r="L436" t="s">
        <v>3004</v>
      </c>
      <c r="M436" t="s">
        <v>3610</v>
      </c>
      <c r="N436" t="s">
        <v>4259</v>
      </c>
      <c r="O436" t="s">
        <v>4475</v>
      </c>
      <c r="P436" t="s">
        <v>4475</v>
      </c>
    </row>
    <row r="437" spans="1:16" x14ac:dyDescent="0.2">
      <c r="A437" t="s">
        <v>348</v>
      </c>
      <c r="B437" t="s">
        <v>923</v>
      </c>
      <c r="C437" t="s">
        <v>1374</v>
      </c>
      <c r="D437" t="s">
        <v>1618</v>
      </c>
      <c r="E437" t="s">
        <v>1949</v>
      </c>
      <c r="F437" t="s">
        <v>2062</v>
      </c>
      <c r="G437" t="s">
        <v>2604</v>
      </c>
      <c r="H437" t="s">
        <v>2825</v>
      </c>
      <c r="L437" t="s">
        <v>3004</v>
      </c>
      <c r="M437" t="s">
        <v>3611</v>
      </c>
      <c r="N437" t="s">
        <v>4260</v>
      </c>
      <c r="O437" t="s">
        <v>2919</v>
      </c>
      <c r="P437" t="s">
        <v>4478</v>
      </c>
    </row>
    <row r="438" spans="1:16" x14ac:dyDescent="0.2">
      <c r="A438" t="s">
        <v>347</v>
      </c>
      <c r="B438" t="s">
        <v>924</v>
      </c>
      <c r="C438" t="s">
        <v>1179</v>
      </c>
      <c r="D438" t="s">
        <v>1494</v>
      </c>
      <c r="E438" t="s">
        <v>1764</v>
      </c>
      <c r="F438" t="s">
        <v>2057</v>
      </c>
      <c r="G438" t="s">
        <v>2605</v>
      </c>
      <c r="H438" t="s">
        <v>2825</v>
      </c>
      <c r="L438" t="s">
        <v>3004</v>
      </c>
      <c r="M438" t="s">
        <v>3612</v>
      </c>
      <c r="N438" t="s">
        <v>4261</v>
      </c>
      <c r="O438" t="s">
        <v>4476</v>
      </c>
      <c r="P438" t="s">
        <v>4489</v>
      </c>
    </row>
    <row r="439" spans="1:16" x14ac:dyDescent="0.2">
      <c r="A439" t="s">
        <v>347</v>
      </c>
      <c r="B439" t="s">
        <v>925</v>
      </c>
      <c r="C439" t="s">
        <v>1179</v>
      </c>
      <c r="D439" t="s">
        <v>1494</v>
      </c>
      <c r="E439" t="s">
        <v>1764</v>
      </c>
      <c r="F439" t="s">
        <v>2057</v>
      </c>
      <c r="G439" t="s">
        <v>2606</v>
      </c>
      <c r="H439" t="s">
        <v>2825</v>
      </c>
      <c r="L439" t="s">
        <v>3079</v>
      </c>
      <c r="M439" t="s">
        <v>3613</v>
      </c>
      <c r="N439" t="s">
        <v>4262</v>
      </c>
      <c r="O439" t="s">
        <v>4476</v>
      </c>
      <c r="P439" t="s">
        <v>4489</v>
      </c>
    </row>
    <row r="440" spans="1:16" x14ac:dyDescent="0.2">
      <c r="A440" t="s">
        <v>349</v>
      </c>
      <c r="B440" t="s">
        <v>926</v>
      </c>
      <c r="C440" t="s">
        <v>1375</v>
      </c>
      <c r="D440" t="s">
        <v>1543</v>
      </c>
      <c r="E440" t="s">
        <v>1950</v>
      </c>
      <c r="F440" t="s">
        <v>2143</v>
      </c>
      <c r="G440" t="s">
        <v>2607</v>
      </c>
      <c r="H440" t="s">
        <v>2829</v>
      </c>
      <c r="M440" t="s">
        <v>3614</v>
      </c>
      <c r="N440" t="s">
        <v>4263</v>
      </c>
      <c r="O440" t="s">
        <v>4476</v>
      </c>
      <c r="P440" t="s">
        <v>4491</v>
      </c>
    </row>
    <row r="441" spans="1:16" x14ac:dyDescent="0.2">
      <c r="A441" t="s">
        <v>349</v>
      </c>
      <c r="B441" t="s">
        <v>927</v>
      </c>
      <c r="C441" t="s">
        <v>1171</v>
      </c>
      <c r="D441" t="s">
        <v>1486</v>
      </c>
      <c r="E441" t="s">
        <v>1756</v>
      </c>
      <c r="F441" t="s">
        <v>2052</v>
      </c>
      <c r="G441" t="s">
        <v>2608</v>
      </c>
      <c r="H441" t="s">
        <v>2829</v>
      </c>
      <c r="L441" t="s">
        <v>2922</v>
      </c>
      <c r="M441" t="s">
        <v>3615</v>
      </c>
      <c r="N441" t="s">
        <v>4264</v>
      </c>
      <c r="O441" t="s">
        <v>4477</v>
      </c>
      <c r="P441" t="s">
        <v>4475</v>
      </c>
    </row>
    <row r="442" spans="1:16" x14ac:dyDescent="0.2">
      <c r="A442" t="s">
        <v>349</v>
      </c>
      <c r="B442" t="s">
        <v>928</v>
      </c>
      <c r="C442" t="s">
        <v>1171</v>
      </c>
      <c r="D442" t="s">
        <v>1486</v>
      </c>
      <c r="E442" t="s">
        <v>1756</v>
      </c>
      <c r="F442" t="s">
        <v>2052</v>
      </c>
      <c r="G442" t="s">
        <v>2609</v>
      </c>
      <c r="H442" t="s">
        <v>2829</v>
      </c>
      <c r="L442" t="s">
        <v>2922</v>
      </c>
      <c r="M442" t="s">
        <v>3616</v>
      </c>
      <c r="N442" t="s">
        <v>4265</v>
      </c>
      <c r="O442" t="s">
        <v>2919</v>
      </c>
      <c r="P442" t="s">
        <v>4478</v>
      </c>
    </row>
    <row r="443" spans="1:16" x14ac:dyDescent="0.2">
      <c r="A443" t="s">
        <v>350</v>
      </c>
      <c r="B443" t="s">
        <v>929</v>
      </c>
      <c r="C443" t="s">
        <v>1376</v>
      </c>
      <c r="D443" t="s">
        <v>1664</v>
      </c>
      <c r="E443" t="s">
        <v>1951</v>
      </c>
      <c r="F443" t="s">
        <v>2044</v>
      </c>
      <c r="G443" t="s">
        <v>2610</v>
      </c>
      <c r="H443" t="s">
        <v>2825</v>
      </c>
      <c r="I443" t="s">
        <v>2832</v>
      </c>
      <c r="J443" t="s">
        <v>2895</v>
      </c>
      <c r="L443" t="s">
        <v>3083</v>
      </c>
      <c r="M443" t="s">
        <v>3617</v>
      </c>
      <c r="N443" t="s">
        <v>4266</v>
      </c>
      <c r="O443" t="s">
        <v>4475</v>
      </c>
      <c r="P443" t="s">
        <v>4492</v>
      </c>
    </row>
    <row r="444" spans="1:16" x14ac:dyDescent="0.2">
      <c r="A444" t="s">
        <v>351</v>
      </c>
      <c r="B444" t="s">
        <v>930</v>
      </c>
      <c r="C444" t="s">
        <v>1372</v>
      </c>
      <c r="D444" t="s">
        <v>1618</v>
      </c>
      <c r="E444" t="s">
        <v>1947</v>
      </c>
      <c r="F444" t="s">
        <v>2141</v>
      </c>
      <c r="G444" t="s">
        <v>2611</v>
      </c>
      <c r="H444" t="s">
        <v>2825</v>
      </c>
      <c r="L444" t="s">
        <v>3084</v>
      </c>
      <c r="M444" t="s">
        <v>3618</v>
      </c>
      <c r="N444" t="s">
        <v>4267</v>
      </c>
      <c r="O444" t="s">
        <v>2919</v>
      </c>
      <c r="P444" t="s">
        <v>4493</v>
      </c>
    </row>
    <row r="445" spans="1:16" x14ac:dyDescent="0.2">
      <c r="A445" t="s">
        <v>352</v>
      </c>
      <c r="B445" t="s">
        <v>931</v>
      </c>
      <c r="C445" t="s">
        <v>1368</v>
      </c>
      <c r="D445" t="s">
        <v>1660</v>
      </c>
      <c r="E445" t="s">
        <v>1944</v>
      </c>
      <c r="F445" t="s">
        <v>2049</v>
      </c>
      <c r="G445" t="s">
        <v>2612</v>
      </c>
      <c r="H445" t="s">
        <v>2825</v>
      </c>
      <c r="L445" t="s">
        <v>3085</v>
      </c>
      <c r="M445" t="s">
        <v>3619</v>
      </c>
      <c r="N445" t="s">
        <v>4268</v>
      </c>
      <c r="O445" t="s">
        <v>4475</v>
      </c>
      <c r="P445" t="s">
        <v>4475</v>
      </c>
    </row>
    <row r="446" spans="1:16" x14ac:dyDescent="0.2">
      <c r="A446" t="s">
        <v>353</v>
      </c>
      <c r="B446" t="s">
        <v>932</v>
      </c>
      <c r="C446" t="s">
        <v>1152</v>
      </c>
      <c r="D446" t="s">
        <v>1468</v>
      </c>
      <c r="E446" t="s">
        <v>1738</v>
      </c>
      <c r="F446" t="s">
        <v>2037</v>
      </c>
      <c r="G446" t="s">
        <v>2613</v>
      </c>
      <c r="H446" t="s">
        <v>2824</v>
      </c>
      <c r="I446" t="s">
        <v>2832</v>
      </c>
      <c r="L446" t="s">
        <v>3078</v>
      </c>
      <c r="M446" t="s">
        <v>3620</v>
      </c>
      <c r="N446" t="s">
        <v>4269</v>
      </c>
      <c r="O446" t="s">
        <v>2919</v>
      </c>
      <c r="P446" t="s">
        <v>4478</v>
      </c>
    </row>
    <row r="447" spans="1:16" x14ac:dyDescent="0.2">
      <c r="A447" t="s">
        <v>353</v>
      </c>
      <c r="B447" t="s">
        <v>933</v>
      </c>
      <c r="C447" t="s">
        <v>1377</v>
      </c>
      <c r="D447" t="s">
        <v>1665</v>
      </c>
      <c r="E447" t="s">
        <v>1952</v>
      </c>
      <c r="F447" t="s">
        <v>2144</v>
      </c>
      <c r="G447" t="s">
        <v>2614</v>
      </c>
      <c r="H447" t="s">
        <v>2824</v>
      </c>
      <c r="I447" t="s">
        <v>2883</v>
      </c>
      <c r="L447" t="s">
        <v>3086</v>
      </c>
      <c r="M447" t="s">
        <v>3621</v>
      </c>
      <c r="N447" t="s">
        <v>4270</v>
      </c>
      <c r="O447" t="s">
        <v>4475</v>
      </c>
      <c r="P447" t="s">
        <v>4475</v>
      </c>
    </row>
    <row r="448" spans="1:16" x14ac:dyDescent="0.2">
      <c r="A448" t="s">
        <v>352</v>
      </c>
      <c r="B448" t="s">
        <v>934</v>
      </c>
      <c r="C448" t="s">
        <v>1378</v>
      </c>
      <c r="D448" t="s">
        <v>1666</v>
      </c>
      <c r="E448" t="s">
        <v>1953</v>
      </c>
      <c r="F448" t="s">
        <v>2145</v>
      </c>
      <c r="G448" t="s">
        <v>2615</v>
      </c>
      <c r="H448" t="s">
        <v>2829</v>
      </c>
      <c r="L448" t="s">
        <v>3087</v>
      </c>
      <c r="M448" t="s">
        <v>3622</v>
      </c>
      <c r="N448" t="s">
        <v>4271</v>
      </c>
      <c r="O448" t="s">
        <v>2919</v>
      </c>
      <c r="P448" t="s">
        <v>4480</v>
      </c>
    </row>
    <row r="449" spans="1:16" x14ac:dyDescent="0.2">
      <c r="A449" t="s">
        <v>352</v>
      </c>
      <c r="B449" t="s">
        <v>935</v>
      </c>
      <c r="C449" t="s">
        <v>1371</v>
      </c>
      <c r="D449" t="s">
        <v>1662</v>
      </c>
      <c r="E449" t="s">
        <v>1946</v>
      </c>
      <c r="F449" t="s">
        <v>2132</v>
      </c>
      <c r="G449" t="s">
        <v>2616</v>
      </c>
      <c r="H449" t="s">
        <v>2825</v>
      </c>
      <c r="L449" t="s">
        <v>3067</v>
      </c>
      <c r="M449" t="s">
        <v>3623</v>
      </c>
      <c r="N449" t="s">
        <v>4272</v>
      </c>
      <c r="O449" t="s">
        <v>4476</v>
      </c>
      <c r="P449" t="s">
        <v>4489</v>
      </c>
    </row>
    <row r="450" spans="1:16" x14ac:dyDescent="0.2">
      <c r="A450" t="s">
        <v>354</v>
      </c>
      <c r="B450" t="s">
        <v>936</v>
      </c>
      <c r="C450" t="s">
        <v>1379</v>
      </c>
      <c r="D450" t="s">
        <v>1629</v>
      </c>
      <c r="E450" t="s">
        <v>1539</v>
      </c>
      <c r="F450" t="s">
        <v>2146</v>
      </c>
      <c r="G450" t="s">
        <v>2617</v>
      </c>
      <c r="H450" t="s">
        <v>2824</v>
      </c>
      <c r="I450" t="s">
        <v>2837</v>
      </c>
      <c r="L450" t="s">
        <v>3088</v>
      </c>
      <c r="M450" t="s">
        <v>3624</v>
      </c>
      <c r="N450" t="s">
        <v>4273</v>
      </c>
      <c r="O450" t="s">
        <v>4475</v>
      </c>
    </row>
    <row r="451" spans="1:16" x14ac:dyDescent="0.2">
      <c r="A451" t="s">
        <v>355</v>
      </c>
      <c r="B451" t="s">
        <v>937</v>
      </c>
      <c r="C451" t="s">
        <v>1380</v>
      </c>
      <c r="D451" t="s">
        <v>1667</v>
      </c>
      <c r="E451" t="s">
        <v>1954</v>
      </c>
      <c r="F451" t="s">
        <v>2147</v>
      </c>
      <c r="G451" t="s">
        <v>2618</v>
      </c>
      <c r="H451" t="s">
        <v>2828</v>
      </c>
      <c r="K451" t="s">
        <v>2910</v>
      </c>
      <c r="M451" t="s">
        <v>3625</v>
      </c>
      <c r="N451" t="s">
        <v>4274</v>
      </c>
      <c r="O451" t="s">
        <v>4476</v>
      </c>
      <c r="P451" t="s">
        <v>4489</v>
      </c>
    </row>
    <row r="452" spans="1:16" x14ac:dyDescent="0.2">
      <c r="A452" t="s">
        <v>355</v>
      </c>
      <c r="B452" t="s">
        <v>938</v>
      </c>
      <c r="C452" t="s">
        <v>1380</v>
      </c>
      <c r="D452" t="s">
        <v>1667</v>
      </c>
      <c r="E452" t="s">
        <v>1954</v>
      </c>
      <c r="F452" t="s">
        <v>2147</v>
      </c>
      <c r="G452" t="s">
        <v>2619</v>
      </c>
      <c r="H452" t="s">
        <v>2828</v>
      </c>
      <c r="K452" t="s">
        <v>2896</v>
      </c>
      <c r="M452" t="s">
        <v>3626</v>
      </c>
      <c r="N452" t="s">
        <v>4275</v>
      </c>
      <c r="O452" t="s">
        <v>4476</v>
      </c>
      <c r="P452" t="s">
        <v>4489</v>
      </c>
    </row>
    <row r="453" spans="1:16" x14ac:dyDescent="0.2">
      <c r="A453" t="s">
        <v>356</v>
      </c>
      <c r="B453" t="s">
        <v>939</v>
      </c>
      <c r="C453" t="s">
        <v>1145</v>
      </c>
      <c r="D453" t="s">
        <v>1461</v>
      </c>
      <c r="E453" t="s">
        <v>1731</v>
      </c>
      <c r="F453" t="s">
        <v>2032</v>
      </c>
      <c r="G453" t="s">
        <v>2620</v>
      </c>
      <c r="H453" t="s">
        <v>2825</v>
      </c>
      <c r="I453" t="s">
        <v>2830</v>
      </c>
      <c r="J453" t="s">
        <v>2895</v>
      </c>
      <c r="M453" t="s">
        <v>3627</v>
      </c>
      <c r="N453" t="s">
        <v>4276</v>
      </c>
      <c r="O453" t="s">
        <v>2919</v>
      </c>
      <c r="P453" t="s">
        <v>4478</v>
      </c>
    </row>
    <row r="454" spans="1:16" x14ac:dyDescent="0.2">
      <c r="A454" t="s">
        <v>357</v>
      </c>
      <c r="B454" t="s">
        <v>940</v>
      </c>
      <c r="C454" t="s">
        <v>1372</v>
      </c>
      <c r="D454" t="s">
        <v>1618</v>
      </c>
      <c r="E454" t="s">
        <v>1947</v>
      </c>
      <c r="F454" t="s">
        <v>2141</v>
      </c>
      <c r="G454" t="s">
        <v>2621</v>
      </c>
      <c r="H454" t="s">
        <v>2825</v>
      </c>
      <c r="M454" t="s">
        <v>3628</v>
      </c>
      <c r="N454" t="s">
        <v>4277</v>
      </c>
      <c r="O454" t="s">
        <v>2919</v>
      </c>
      <c r="P454" t="s">
        <v>4478</v>
      </c>
    </row>
    <row r="455" spans="1:16" x14ac:dyDescent="0.2">
      <c r="A455" t="s">
        <v>339</v>
      </c>
      <c r="B455" t="s">
        <v>941</v>
      </c>
      <c r="C455" t="s">
        <v>1152</v>
      </c>
      <c r="D455" t="s">
        <v>1468</v>
      </c>
      <c r="E455" t="s">
        <v>1738</v>
      </c>
      <c r="F455" t="s">
        <v>2037</v>
      </c>
      <c r="G455" t="s">
        <v>2622</v>
      </c>
      <c r="H455" t="s">
        <v>2825</v>
      </c>
      <c r="I455" t="s">
        <v>2832</v>
      </c>
      <c r="J455" t="s">
        <v>2895</v>
      </c>
      <c r="L455" t="s">
        <v>3004</v>
      </c>
      <c r="M455" t="s">
        <v>3629</v>
      </c>
      <c r="N455" t="s">
        <v>4278</v>
      </c>
      <c r="O455" t="s">
        <v>4475</v>
      </c>
      <c r="P455" t="s">
        <v>4492</v>
      </c>
    </row>
    <row r="456" spans="1:16" x14ac:dyDescent="0.2">
      <c r="A456" t="s">
        <v>358</v>
      </c>
      <c r="B456" t="s">
        <v>942</v>
      </c>
      <c r="C456" t="s">
        <v>1381</v>
      </c>
      <c r="D456" t="s">
        <v>1490</v>
      </c>
      <c r="E456" t="s">
        <v>1955</v>
      </c>
      <c r="F456" t="s">
        <v>2033</v>
      </c>
      <c r="G456" t="s">
        <v>2623</v>
      </c>
      <c r="H456" t="s">
        <v>2824</v>
      </c>
      <c r="I456" t="s">
        <v>2884</v>
      </c>
      <c r="M456" t="s">
        <v>3630</v>
      </c>
      <c r="N456" t="s">
        <v>4279</v>
      </c>
      <c r="O456" t="s">
        <v>4475</v>
      </c>
      <c r="P456" t="s">
        <v>4475</v>
      </c>
    </row>
    <row r="457" spans="1:16" x14ac:dyDescent="0.2">
      <c r="A457" t="s">
        <v>359</v>
      </c>
      <c r="B457" t="s">
        <v>943</v>
      </c>
      <c r="C457" t="s">
        <v>1382</v>
      </c>
      <c r="D457" t="s">
        <v>1668</v>
      </c>
      <c r="E457" t="s">
        <v>1956</v>
      </c>
      <c r="F457" t="s">
        <v>2055</v>
      </c>
      <c r="G457" t="s">
        <v>2624</v>
      </c>
      <c r="H457" t="s">
        <v>2824</v>
      </c>
      <c r="I457" t="s">
        <v>2885</v>
      </c>
      <c r="L457" t="s">
        <v>3089</v>
      </c>
      <c r="M457" t="s">
        <v>3631</v>
      </c>
      <c r="N457" t="s">
        <v>4280</v>
      </c>
      <c r="O457" t="s">
        <v>4475</v>
      </c>
      <c r="P457" t="s">
        <v>4475</v>
      </c>
    </row>
    <row r="458" spans="1:16" x14ac:dyDescent="0.2">
      <c r="A458" t="s">
        <v>359</v>
      </c>
      <c r="B458" t="s">
        <v>944</v>
      </c>
      <c r="C458" t="s">
        <v>1291</v>
      </c>
      <c r="D458" t="s">
        <v>1595</v>
      </c>
      <c r="E458" t="s">
        <v>1870</v>
      </c>
      <c r="F458" t="s">
        <v>2069</v>
      </c>
      <c r="G458" t="s">
        <v>2625</v>
      </c>
      <c r="H458" t="s">
        <v>2825</v>
      </c>
      <c r="L458" t="s">
        <v>3033</v>
      </c>
      <c r="M458" t="s">
        <v>3632</v>
      </c>
      <c r="N458" t="s">
        <v>4281</v>
      </c>
      <c r="O458" t="s">
        <v>4476</v>
      </c>
      <c r="P458" t="s">
        <v>4497</v>
      </c>
    </row>
    <row r="459" spans="1:16" x14ac:dyDescent="0.2">
      <c r="A459" t="s">
        <v>360</v>
      </c>
      <c r="B459" t="s">
        <v>945</v>
      </c>
      <c r="C459" t="s">
        <v>1172</v>
      </c>
      <c r="D459" t="s">
        <v>1487</v>
      </c>
      <c r="E459" t="s">
        <v>1757</v>
      </c>
      <c r="F459" t="s">
        <v>2045</v>
      </c>
      <c r="G459" t="s">
        <v>2626</v>
      </c>
      <c r="H459" t="s">
        <v>2828</v>
      </c>
      <c r="K459" t="s">
        <v>2900</v>
      </c>
      <c r="M459" t="s">
        <v>3633</v>
      </c>
      <c r="N459" t="s">
        <v>4282</v>
      </c>
      <c r="O459" t="s">
        <v>4475</v>
      </c>
      <c r="P459" t="s">
        <v>4475</v>
      </c>
    </row>
    <row r="460" spans="1:16" x14ac:dyDescent="0.2">
      <c r="A460" t="s">
        <v>361</v>
      </c>
      <c r="B460" t="s">
        <v>946</v>
      </c>
      <c r="C460" t="s">
        <v>1383</v>
      </c>
      <c r="D460" t="s">
        <v>1669</v>
      </c>
      <c r="E460" t="s">
        <v>1957</v>
      </c>
      <c r="F460" t="s">
        <v>2138</v>
      </c>
      <c r="G460" t="s">
        <v>2627</v>
      </c>
      <c r="H460" t="s">
        <v>2825</v>
      </c>
      <c r="L460" t="s">
        <v>3090</v>
      </c>
      <c r="M460" t="s">
        <v>3634</v>
      </c>
      <c r="N460" t="s">
        <v>4283</v>
      </c>
      <c r="O460" t="s">
        <v>2919</v>
      </c>
      <c r="P460" t="s">
        <v>4478</v>
      </c>
    </row>
    <row r="461" spans="1:16" x14ac:dyDescent="0.2">
      <c r="A461" t="s">
        <v>360</v>
      </c>
      <c r="B461" t="s">
        <v>947</v>
      </c>
      <c r="C461" t="s">
        <v>1348</v>
      </c>
      <c r="D461" t="s">
        <v>1643</v>
      </c>
      <c r="E461" t="s">
        <v>1924</v>
      </c>
      <c r="F461" t="s">
        <v>2065</v>
      </c>
      <c r="G461" t="s">
        <v>2628</v>
      </c>
      <c r="H461" t="s">
        <v>2825</v>
      </c>
      <c r="L461" t="s">
        <v>2998</v>
      </c>
      <c r="M461" t="s">
        <v>3635</v>
      </c>
      <c r="N461" t="s">
        <v>4284</v>
      </c>
      <c r="O461" t="s">
        <v>4476</v>
      </c>
    </row>
    <row r="462" spans="1:16" x14ac:dyDescent="0.2">
      <c r="A462" t="s">
        <v>362</v>
      </c>
      <c r="B462" t="s">
        <v>948</v>
      </c>
      <c r="C462" t="s">
        <v>1384</v>
      </c>
      <c r="D462" t="s">
        <v>1670</v>
      </c>
      <c r="E462" t="s">
        <v>1958</v>
      </c>
      <c r="F462" t="s">
        <v>2148</v>
      </c>
      <c r="G462" t="s">
        <v>2629</v>
      </c>
      <c r="H462" t="s">
        <v>2824</v>
      </c>
      <c r="I462" t="s">
        <v>2830</v>
      </c>
      <c r="L462" t="s">
        <v>3091</v>
      </c>
      <c r="M462" t="s">
        <v>3636</v>
      </c>
      <c r="N462" t="s">
        <v>4285</v>
      </c>
      <c r="O462" t="s">
        <v>2919</v>
      </c>
      <c r="P462" t="s">
        <v>4478</v>
      </c>
    </row>
    <row r="463" spans="1:16" x14ac:dyDescent="0.2">
      <c r="A463" t="s">
        <v>360</v>
      </c>
      <c r="B463" t="s">
        <v>949</v>
      </c>
      <c r="C463" t="s">
        <v>1385</v>
      </c>
      <c r="D463" t="s">
        <v>1671</v>
      </c>
      <c r="E463" t="s">
        <v>1959</v>
      </c>
      <c r="F463" t="s">
        <v>2149</v>
      </c>
      <c r="G463" t="s">
        <v>2630</v>
      </c>
      <c r="H463" t="s">
        <v>2825</v>
      </c>
      <c r="L463" t="s">
        <v>3005</v>
      </c>
      <c r="M463" t="s">
        <v>3637</v>
      </c>
      <c r="N463" t="s">
        <v>4286</v>
      </c>
      <c r="O463" t="s">
        <v>4476</v>
      </c>
      <c r="P463" t="s">
        <v>4489</v>
      </c>
    </row>
    <row r="464" spans="1:16" x14ac:dyDescent="0.2">
      <c r="A464" t="s">
        <v>363</v>
      </c>
      <c r="B464" t="s">
        <v>950</v>
      </c>
      <c r="C464" t="s">
        <v>1168</v>
      </c>
      <c r="D464" t="s">
        <v>1483</v>
      </c>
      <c r="E464" t="s">
        <v>1753</v>
      </c>
      <c r="F464" t="s">
        <v>2045</v>
      </c>
      <c r="G464" t="s">
        <v>2631</v>
      </c>
      <c r="H464" t="s">
        <v>2824</v>
      </c>
      <c r="I464" t="s">
        <v>2840</v>
      </c>
      <c r="L464" t="s">
        <v>3092</v>
      </c>
      <c r="M464" t="s">
        <v>3638</v>
      </c>
      <c r="N464" t="s">
        <v>4287</v>
      </c>
      <c r="O464" t="s">
        <v>4475</v>
      </c>
      <c r="P464" t="s">
        <v>4475</v>
      </c>
    </row>
    <row r="465" spans="1:16" x14ac:dyDescent="0.2">
      <c r="A465" t="s">
        <v>363</v>
      </c>
      <c r="B465" t="s">
        <v>951</v>
      </c>
      <c r="C465" t="s">
        <v>1386</v>
      </c>
      <c r="D465" t="s">
        <v>1672</v>
      </c>
      <c r="E465" t="s">
        <v>1960</v>
      </c>
      <c r="F465" t="s">
        <v>2150</v>
      </c>
      <c r="G465" t="s">
        <v>2632</v>
      </c>
      <c r="H465" t="s">
        <v>2824</v>
      </c>
      <c r="I465" t="s">
        <v>2840</v>
      </c>
      <c r="L465" t="s">
        <v>3093</v>
      </c>
      <c r="M465" t="s">
        <v>3639</v>
      </c>
      <c r="N465" t="s">
        <v>4288</v>
      </c>
      <c r="O465" t="s">
        <v>4475</v>
      </c>
    </row>
    <row r="466" spans="1:16" x14ac:dyDescent="0.2">
      <c r="A466" t="s">
        <v>363</v>
      </c>
      <c r="B466" t="s">
        <v>952</v>
      </c>
      <c r="C466" t="s">
        <v>1386</v>
      </c>
      <c r="D466" t="s">
        <v>1672</v>
      </c>
      <c r="E466" t="s">
        <v>1960</v>
      </c>
      <c r="F466" t="s">
        <v>2150</v>
      </c>
      <c r="G466" t="s">
        <v>2633</v>
      </c>
      <c r="H466" t="s">
        <v>2828</v>
      </c>
      <c r="K466" t="s">
        <v>2911</v>
      </c>
      <c r="L466" t="s">
        <v>3094</v>
      </c>
      <c r="M466" t="s">
        <v>3640</v>
      </c>
      <c r="N466" t="s">
        <v>4289</v>
      </c>
      <c r="O466" t="s">
        <v>4475</v>
      </c>
      <c r="P466" t="s">
        <v>4475</v>
      </c>
    </row>
    <row r="467" spans="1:16" x14ac:dyDescent="0.2">
      <c r="A467" t="s">
        <v>364</v>
      </c>
      <c r="B467" t="s">
        <v>953</v>
      </c>
      <c r="C467" t="s">
        <v>1330</v>
      </c>
      <c r="D467" t="s">
        <v>1628</v>
      </c>
      <c r="E467" t="s">
        <v>1906</v>
      </c>
      <c r="F467" t="s">
        <v>2128</v>
      </c>
      <c r="G467" t="s">
        <v>2634</v>
      </c>
      <c r="H467" t="s">
        <v>2828</v>
      </c>
      <c r="K467" t="s">
        <v>2896</v>
      </c>
      <c r="M467" t="s">
        <v>3641</v>
      </c>
      <c r="N467" t="s">
        <v>4290</v>
      </c>
      <c r="O467" t="s">
        <v>4475</v>
      </c>
      <c r="P467" t="s">
        <v>4475</v>
      </c>
    </row>
    <row r="468" spans="1:16" x14ac:dyDescent="0.2">
      <c r="A468" t="s">
        <v>365</v>
      </c>
      <c r="B468" t="s">
        <v>954</v>
      </c>
      <c r="C468" t="s">
        <v>1387</v>
      </c>
      <c r="D468" t="s">
        <v>1673</v>
      </c>
      <c r="E468" t="s">
        <v>1961</v>
      </c>
      <c r="F468" t="s">
        <v>2102</v>
      </c>
      <c r="G468" t="s">
        <v>2635</v>
      </c>
      <c r="H468" t="s">
        <v>2825</v>
      </c>
      <c r="L468" t="s">
        <v>3003</v>
      </c>
      <c r="M468" t="s">
        <v>3642</v>
      </c>
      <c r="N468" t="s">
        <v>4291</v>
      </c>
      <c r="O468" t="s">
        <v>4476</v>
      </c>
      <c r="P468" t="s">
        <v>4498</v>
      </c>
    </row>
    <row r="469" spans="1:16" x14ac:dyDescent="0.2">
      <c r="A469" t="s">
        <v>366</v>
      </c>
      <c r="B469" t="s">
        <v>955</v>
      </c>
      <c r="C469" t="s">
        <v>1314</v>
      </c>
      <c r="D469" t="s">
        <v>1615</v>
      </c>
      <c r="E469" t="s">
        <v>1892</v>
      </c>
      <c r="F469" t="s">
        <v>2112</v>
      </c>
      <c r="G469" t="s">
        <v>2636</v>
      </c>
      <c r="H469" t="s">
        <v>2829</v>
      </c>
      <c r="M469" t="s">
        <v>3643</v>
      </c>
      <c r="N469" t="s">
        <v>4292</v>
      </c>
      <c r="O469" t="s">
        <v>2919</v>
      </c>
      <c r="P469" t="s">
        <v>4482</v>
      </c>
    </row>
    <row r="470" spans="1:16" x14ac:dyDescent="0.2">
      <c r="A470" t="s">
        <v>366</v>
      </c>
      <c r="B470" t="s">
        <v>956</v>
      </c>
      <c r="C470" t="s">
        <v>1314</v>
      </c>
      <c r="D470" t="s">
        <v>1615</v>
      </c>
      <c r="E470" t="s">
        <v>1892</v>
      </c>
      <c r="F470" t="s">
        <v>2112</v>
      </c>
      <c r="G470" t="s">
        <v>2637</v>
      </c>
      <c r="H470" t="s">
        <v>2829</v>
      </c>
      <c r="L470" t="s">
        <v>3027</v>
      </c>
      <c r="M470" t="s">
        <v>3644</v>
      </c>
      <c r="N470" t="s">
        <v>4293</v>
      </c>
      <c r="O470" t="s">
        <v>2919</v>
      </c>
      <c r="P470" t="s">
        <v>4482</v>
      </c>
    </row>
    <row r="471" spans="1:16" x14ac:dyDescent="0.2">
      <c r="A471" t="s">
        <v>366</v>
      </c>
      <c r="B471" t="s">
        <v>957</v>
      </c>
      <c r="C471" t="s">
        <v>1388</v>
      </c>
      <c r="D471" t="s">
        <v>1674</v>
      </c>
      <c r="E471" t="s">
        <v>1962</v>
      </c>
      <c r="F471" t="s">
        <v>2151</v>
      </c>
      <c r="G471" t="s">
        <v>2638</v>
      </c>
      <c r="H471" t="s">
        <v>2829</v>
      </c>
      <c r="M471" t="s">
        <v>3645</v>
      </c>
      <c r="N471" t="s">
        <v>4294</v>
      </c>
      <c r="O471" t="s">
        <v>2919</v>
      </c>
      <c r="P471" t="s">
        <v>4478</v>
      </c>
    </row>
    <row r="472" spans="1:16" x14ac:dyDescent="0.2">
      <c r="A472" t="s">
        <v>367</v>
      </c>
      <c r="B472" t="s">
        <v>958</v>
      </c>
      <c r="C472" t="s">
        <v>1389</v>
      </c>
      <c r="D472" t="s">
        <v>1618</v>
      </c>
      <c r="E472" t="s">
        <v>1963</v>
      </c>
      <c r="F472" t="s">
        <v>2091</v>
      </c>
      <c r="G472" t="s">
        <v>2639</v>
      </c>
      <c r="H472" t="s">
        <v>2829</v>
      </c>
      <c r="L472" t="s">
        <v>3095</v>
      </c>
      <c r="M472" t="s">
        <v>3646</v>
      </c>
      <c r="N472" t="s">
        <v>4295</v>
      </c>
      <c r="O472" t="s">
        <v>2919</v>
      </c>
      <c r="P472" t="s">
        <v>4497</v>
      </c>
    </row>
    <row r="473" spans="1:16" x14ac:dyDescent="0.2">
      <c r="A473" t="s">
        <v>367</v>
      </c>
      <c r="B473" t="s">
        <v>959</v>
      </c>
      <c r="C473" t="s">
        <v>1390</v>
      </c>
      <c r="D473" t="s">
        <v>1675</v>
      </c>
      <c r="E473" t="s">
        <v>1964</v>
      </c>
      <c r="F473" t="s">
        <v>2099</v>
      </c>
      <c r="G473" t="s">
        <v>2640</v>
      </c>
      <c r="H473" t="s">
        <v>2829</v>
      </c>
      <c r="L473" t="s">
        <v>3096</v>
      </c>
      <c r="M473" t="s">
        <v>3647</v>
      </c>
      <c r="N473" t="s">
        <v>4296</v>
      </c>
      <c r="O473" t="s">
        <v>4476</v>
      </c>
      <c r="P473" t="s">
        <v>4489</v>
      </c>
    </row>
    <row r="474" spans="1:16" x14ac:dyDescent="0.2">
      <c r="A474" t="s">
        <v>367</v>
      </c>
      <c r="B474" t="s">
        <v>960</v>
      </c>
      <c r="C474" t="s">
        <v>1391</v>
      </c>
      <c r="D474" t="s">
        <v>1676</v>
      </c>
      <c r="E474" t="s">
        <v>1965</v>
      </c>
      <c r="F474" t="s">
        <v>2099</v>
      </c>
      <c r="G474" t="s">
        <v>2641</v>
      </c>
      <c r="H474" t="s">
        <v>2829</v>
      </c>
      <c r="L474" t="s">
        <v>3097</v>
      </c>
      <c r="M474" t="s">
        <v>3648</v>
      </c>
      <c r="N474" t="s">
        <v>4297</v>
      </c>
      <c r="O474" t="s">
        <v>4476</v>
      </c>
      <c r="P474" t="s">
        <v>4499</v>
      </c>
    </row>
    <row r="475" spans="1:16" x14ac:dyDescent="0.2">
      <c r="A475" t="s">
        <v>367</v>
      </c>
      <c r="B475" t="s">
        <v>961</v>
      </c>
      <c r="C475" t="s">
        <v>1295</v>
      </c>
      <c r="D475" t="s">
        <v>1599</v>
      </c>
      <c r="E475" t="s">
        <v>1814</v>
      </c>
      <c r="F475" t="s">
        <v>2116</v>
      </c>
      <c r="G475" t="s">
        <v>2642</v>
      </c>
      <c r="H475" t="s">
        <v>2829</v>
      </c>
      <c r="L475" t="s">
        <v>2999</v>
      </c>
      <c r="M475" t="s">
        <v>3649</v>
      </c>
      <c r="N475" t="s">
        <v>4298</v>
      </c>
      <c r="O475" t="s">
        <v>4476</v>
      </c>
      <c r="P475" t="s">
        <v>4491</v>
      </c>
    </row>
    <row r="476" spans="1:16" x14ac:dyDescent="0.2">
      <c r="A476" t="s">
        <v>367</v>
      </c>
      <c r="B476" t="s">
        <v>962</v>
      </c>
      <c r="C476" t="s">
        <v>1392</v>
      </c>
      <c r="D476" t="s">
        <v>1677</v>
      </c>
      <c r="E476" t="s">
        <v>1966</v>
      </c>
      <c r="F476" t="s">
        <v>2128</v>
      </c>
      <c r="G476" t="s">
        <v>2643</v>
      </c>
      <c r="H476" t="s">
        <v>2825</v>
      </c>
      <c r="L476" t="s">
        <v>3098</v>
      </c>
      <c r="M476" t="s">
        <v>3650</v>
      </c>
      <c r="N476" t="s">
        <v>4299</v>
      </c>
      <c r="O476" t="s">
        <v>4476</v>
      </c>
      <c r="P476" t="s">
        <v>4491</v>
      </c>
    </row>
    <row r="477" spans="1:16" x14ac:dyDescent="0.2">
      <c r="A477" t="s">
        <v>368</v>
      </c>
      <c r="B477" t="s">
        <v>963</v>
      </c>
      <c r="C477" t="s">
        <v>1393</v>
      </c>
      <c r="D477" t="s">
        <v>1551</v>
      </c>
      <c r="E477" t="s">
        <v>1967</v>
      </c>
      <c r="F477" t="s">
        <v>2040</v>
      </c>
      <c r="G477" t="s">
        <v>2644</v>
      </c>
      <c r="H477" t="s">
        <v>2825</v>
      </c>
      <c r="M477" t="s">
        <v>3651</v>
      </c>
      <c r="N477" t="s">
        <v>4300</v>
      </c>
      <c r="O477" t="s">
        <v>4476</v>
      </c>
      <c r="P477" t="s">
        <v>4489</v>
      </c>
    </row>
    <row r="478" spans="1:16" x14ac:dyDescent="0.2">
      <c r="A478" t="s">
        <v>369</v>
      </c>
      <c r="B478" t="s">
        <v>964</v>
      </c>
      <c r="C478" t="s">
        <v>1394</v>
      </c>
      <c r="D478" t="s">
        <v>1678</v>
      </c>
      <c r="E478" t="s">
        <v>1968</v>
      </c>
      <c r="F478" t="s">
        <v>2038</v>
      </c>
      <c r="G478" t="s">
        <v>2645</v>
      </c>
      <c r="H478" t="s">
        <v>2824</v>
      </c>
      <c r="I478" t="s">
        <v>2886</v>
      </c>
      <c r="L478" t="s">
        <v>3099</v>
      </c>
      <c r="M478" t="s">
        <v>3652</v>
      </c>
      <c r="N478" t="s">
        <v>4301</v>
      </c>
      <c r="O478" t="s">
        <v>4476</v>
      </c>
      <c r="P478" t="s">
        <v>4492</v>
      </c>
    </row>
    <row r="479" spans="1:16" x14ac:dyDescent="0.2">
      <c r="A479" t="s">
        <v>368</v>
      </c>
      <c r="B479" t="s">
        <v>965</v>
      </c>
      <c r="C479" t="s">
        <v>1395</v>
      </c>
      <c r="D479" t="s">
        <v>1497</v>
      </c>
      <c r="E479" t="s">
        <v>1969</v>
      </c>
      <c r="F479" t="s">
        <v>2099</v>
      </c>
      <c r="G479" t="s">
        <v>2646</v>
      </c>
      <c r="H479" t="s">
        <v>2825</v>
      </c>
      <c r="L479" t="s">
        <v>3100</v>
      </c>
      <c r="M479" t="s">
        <v>3653</v>
      </c>
      <c r="N479" t="s">
        <v>4302</v>
      </c>
      <c r="O479" t="s">
        <v>4476</v>
      </c>
      <c r="P479" t="s">
        <v>4489</v>
      </c>
    </row>
    <row r="480" spans="1:16" x14ac:dyDescent="0.2">
      <c r="A480" t="s">
        <v>368</v>
      </c>
      <c r="B480" t="s">
        <v>966</v>
      </c>
      <c r="C480" t="s">
        <v>1396</v>
      </c>
      <c r="D480" t="s">
        <v>1679</v>
      </c>
      <c r="E480" t="s">
        <v>1970</v>
      </c>
      <c r="F480" t="s">
        <v>2152</v>
      </c>
      <c r="G480" t="s">
        <v>2647</v>
      </c>
      <c r="H480" t="s">
        <v>2825</v>
      </c>
      <c r="M480" t="s">
        <v>3654</v>
      </c>
      <c r="N480" t="s">
        <v>4303</v>
      </c>
      <c r="O480" t="s">
        <v>4476</v>
      </c>
      <c r="P480" t="s">
        <v>4500</v>
      </c>
    </row>
    <row r="481" spans="1:16" x14ac:dyDescent="0.2">
      <c r="A481" t="s">
        <v>369</v>
      </c>
      <c r="B481" t="s">
        <v>967</v>
      </c>
      <c r="C481" t="s">
        <v>1397</v>
      </c>
      <c r="D481" t="s">
        <v>1680</v>
      </c>
      <c r="E481" t="s">
        <v>1971</v>
      </c>
      <c r="F481" t="s">
        <v>2153</v>
      </c>
      <c r="G481" t="s">
        <v>2648</v>
      </c>
      <c r="H481" t="s">
        <v>2825</v>
      </c>
      <c r="L481" t="s">
        <v>3101</v>
      </c>
      <c r="M481" t="s">
        <v>3655</v>
      </c>
      <c r="N481" t="s">
        <v>4304</v>
      </c>
      <c r="O481" t="s">
        <v>4476</v>
      </c>
      <c r="P481" t="s">
        <v>4501</v>
      </c>
    </row>
    <row r="482" spans="1:16" x14ac:dyDescent="0.2">
      <c r="A482" t="s">
        <v>370</v>
      </c>
      <c r="B482" t="s">
        <v>968</v>
      </c>
      <c r="C482" t="s">
        <v>1394</v>
      </c>
      <c r="D482" t="s">
        <v>1678</v>
      </c>
      <c r="E482" t="s">
        <v>1968</v>
      </c>
      <c r="F482" t="s">
        <v>2038</v>
      </c>
      <c r="G482" t="s">
        <v>2649</v>
      </c>
      <c r="H482" t="s">
        <v>2828</v>
      </c>
      <c r="K482" t="s">
        <v>2912</v>
      </c>
      <c r="L482" t="s">
        <v>3102</v>
      </c>
      <c r="M482" t="s">
        <v>3656</v>
      </c>
      <c r="N482" t="s">
        <v>4305</v>
      </c>
      <c r="O482" t="s">
        <v>4476</v>
      </c>
      <c r="P482" t="s">
        <v>4502</v>
      </c>
    </row>
    <row r="483" spans="1:16" x14ac:dyDescent="0.2">
      <c r="A483" t="s">
        <v>371</v>
      </c>
      <c r="B483" t="s">
        <v>969</v>
      </c>
      <c r="C483" t="s">
        <v>1314</v>
      </c>
      <c r="D483" t="s">
        <v>1615</v>
      </c>
      <c r="E483" t="s">
        <v>1892</v>
      </c>
      <c r="F483" t="s">
        <v>2112</v>
      </c>
      <c r="G483" t="s">
        <v>2650</v>
      </c>
      <c r="H483" t="s">
        <v>2829</v>
      </c>
      <c r="L483" t="s">
        <v>3103</v>
      </c>
      <c r="M483" t="s">
        <v>3657</v>
      </c>
      <c r="N483" t="s">
        <v>4306</v>
      </c>
      <c r="O483" t="s">
        <v>4476</v>
      </c>
      <c r="P483" t="s">
        <v>4489</v>
      </c>
    </row>
    <row r="484" spans="1:16" x14ac:dyDescent="0.2">
      <c r="A484" t="s">
        <v>372</v>
      </c>
      <c r="B484" t="s">
        <v>970</v>
      </c>
      <c r="C484" t="s">
        <v>1398</v>
      </c>
      <c r="D484" t="s">
        <v>1681</v>
      </c>
      <c r="E484" t="s">
        <v>1972</v>
      </c>
      <c r="F484" t="s">
        <v>2034</v>
      </c>
      <c r="G484" t="s">
        <v>2651</v>
      </c>
      <c r="H484" t="s">
        <v>2825</v>
      </c>
      <c r="M484" t="s">
        <v>3658</v>
      </c>
      <c r="N484" t="s">
        <v>4307</v>
      </c>
      <c r="O484" t="s">
        <v>4475</v>
      </c>
    </row>
    <row r="485" spans="1:16" x14ac:dyDescent="0.2">
      <c r="A485" t="s">
        <v>373</v>
      </c>
      <c r="B485" t="s">
        <v>971</v>
      </c>
      <c r="C485" t="s">
        <v>1399</v>
      </c>
      <c r="D485" t="s">
        <v>1682</v>
      </c>
      <c r="E485" t="s">
        <v>1973</v>
      </c>
      <c r="F485" t="s">
        <v>2154</v>
      </c>
      <c r="G485" t="s">
        <v>2652</v>
      </c>
      <c r="H485" t="s">
        <v>2824</v>
      </c>
      <c r="I485" t="s">
        <v>2887</v>
      </c>
      <c r="L485" t="s">
        <v>3104</v>
      </c>
      <c r="M485" t="s">
        <v>3659</v>
      </c>
      <c r="N485" t="s">
        <v>4308</v>
      </c>
      <c r="O485" t="s">
        <v>4475</v>
      </c>
      <c r="P485" t="s">
        <v>4475</v>
      </c>
    </row>
    <row r="486" spans="1:16" x14ac:dyDescent="0.2">
      <c r="A486" t="s">
        <v>374</v>
      </c>
      <c r="B486" t="s">
        <v>972</v>
      </c>
      <c r="C486" t="s">
        <v>1400</v>
      </c>
      <c r="D486" t="s">
        <v>1683</v>
      </c>
      <c r="E486" t="s">
        <v>1974</v>
      </c>
      <c r="F486" t="s">
        <v>2155</v>
      </c>
      <c r="G486" t="s">
        <v>2653</v>
      </c>
      <c r="H486" t="s">
        <v>2824</v>
      </c>
      <c r="I486" t="s">
        <v>2838</v>
      </c>
      <c r="L486" t="s">
        <v>3105</v>
      </c>
      <c r="M486" t="s">
        <v>3660</v>
      </c>
      <c r="N486" t="s">
        <v>4309</v>
      </c>
      <c r="O486" t="s">
        <v>4475</v>
      </c>
    </row>
    <row r="487" spans="1:16" x14ac:dyDescent="0.2">
      <c r="A487" t="s">
        <v>348</v>
      </c>
      <c r="B487" t="s">
        <v>973</v>
      </c>
      <c r="C487" t="s">
        <v>1387</v>
      </c>
      <c r="D487" t="s">
        <v>1673</v>
      </c>
      <c r="E487" t="s">
        <v>1961</v>
      </c>
      <c r="F487" t="s">
        <v>2102</v>
      </c>
      <c r="G487" t="s">
        <v>2654</v>
      </c>
      <c r="H487" t="s">
        <v>2825</v>
      </c>
      <c r="L487" t="s">
        <v>3003</v>
      </c>
      <c r="M487" t="s">
        <v>3661</v>
      </c>
      <c r="N487" t="s">
        <v>4310</v>
      </c>
      <c r="O487" t="s">
        <v>2919</v>
      </c>
      <c r="P487" t="s">
        <v>4478</v>
      </c>
    </row>
    <row r="488" spans="1:16" x14ac:dyDescent="0.2">
      <c r="A488" t="s">
        <v>375</v>
      </c>
      <c r="B488" t="s">
        <v>974</v>
      </c>
      <c r="C488" t="s">
        <v>1401</v>
      </c>
      <c r="D488" t="s">
        <v>1684</v>
      </c>
      <c r="E488" t="s">
        <v>1975</v>
      </c>
      <c r="F488" t="s">
        <v>2132</v>
      </c>
      <c r="G488" t="s">
        <v>2655</v>
      </c>
      <c r="H488" t="s">
        <v>2825</v>
      </c>
      <c r="L488" t="s">
        <v>3067</v>
      </c>
      <c r="M488" t="s">
        <v>3662</v>
      </c>
      <c r="N488" t="s">
        <v>4311</v>
      </c>
      <c r="O488" t="s">
        <v>4476</v>
      </c>
      <c r="P488" t="s">
        <v>4489</v>
      </c>
    </row>
    <row r="489" spans="1:16" x14ac:dyDescent="0.2">
      <c r="A489" t="s">
        <v>376</v>
      </c>
      <c r="B489" t="s">
        <v>975</v>
      </c>
      <c r="C489" t="s">
        <v>1189</v>
      </c>
      <c r="D489" t="s">
        <v>1503</v>
      </c>
      <c r="E489" t="s">
        <v>1774</v>
      </c>
      <c r="F489" t="s">
        <v>2045</v>
      </c>
      <c r="G489" t="s">
        <v>2656</v>
      </c>
      <c r="H489" t="s">
        <v>2828</v>
      </c>
      <c r="K489" t="s">
        <v>2897</v>
      </c>
      <c r="M489" t="s">
        <v>3663</v>
      </c>
      <c r="N489" t="s">
        <v>4312</v>
      </c>
      <c r="O489" t="s">
        <v>2919</v>
      </c>
      <c r="P489" t="s">
        <v>4503</v>
      </c>
    </row>
    <row r="490" spans="1:16" x14ac:dyDescent="0.2">
      <c r="A490" t="s">
        <v>376</v>
      </c>
      <c r="B490" t="s">
        <v>976</v>
      </c>
      <c r="C490" t="s">
        <v>1402</v>
      </c>
      <c r="D490" t="s">
        <v>1685</v>
      </c>
      <c r="E490" t="s">
        <v>1976</v>
      </c>
      <c r="F490" t="s">
        <v>2071</v>
      </c>
      <c r="G490" t="s">
        <v>2657</v>
      </c>
      <c r="H490" t="s">
        <v>2824</v>
      </c>
      <c r="I490" t="s">
        <v>2888</v>
      </c>
      <c r="L490" t="s">
        <v>3106</v>
      </c>
      <c r="M490" t="s">
        <v>3664</v>
      </c>
      <c r="N490" t="s">
        <v>4313</v>
      </c>
      <c r="O490" t="s">
        <v>4475</v>
      </c>
      <c r="P490" t="s">
        <v>4475</v>
      </c>
    </row>
    <row r="491" spans="1:16" x14ac:dyDescent="0.2">
      <c r="A491" t="s">
        <v>377</v>
      </c>
      <c r="B491" t="s">
        <v>977</v>
      </c>
      <c r="C491" t="s">
        <v>1403</v>
      </c>
      <c r="D491" t="s">
        <v>1686</v>
      </c>
      <c r="E491" t="s">
        <v>1977</v>
      </c>
      <c r="F491" t="s">
        <v>2069</v>
      </c>
      <c r="G491" t="s">
        <v>2658</v>
      </c>
      <c r="H491" t="s">
        <v>2829</v>
      </c>
      <c r="M491" t="s">
        <v>3665</v>
      </c>
      <c r="N491" t="s">
        <v>4314</v>
      </c>
      <c r="O491" t="s">
        <v>2919</v>
      </c>
      <c r="P491" t="s">
        <v>4480</v>
      </c>
    </row>
    <row r="492" spans="1:16" x14ac:dyDescent="0.2">
      <c r="A492" t="s">
        <v>378</v>
      </c>
      <c r="B492" t="s">
        <v>978</v>
      </c>
      <c r="C492" t="s">
        <v>1404</v>
      </c>
      <c r="D492" t="s">
        <v>1687</v>
      </c>
      <c r="E492" t="s">
        <v>1978</v>
      </c>
      <c r="F492" t="s">
        <v>2108</v>
      </c>
      <c r="G492" t="s">
        <v>2659</v>
      </c>
      <c r="H492" t="s">
        <v>2825</v>
      </c>
      <c r="L492" t="s">
        <v>3036</v>
      </c>
      <c r="M492" t="s">
        <v>3666</v>
      </c>
      <c r="N492" t="s">
        <v>4315</v>
      </c>
      <c r="O492" t="s">
        <v>4475</v>
      </c>
      <c r="P492" t="s">
        <v>4479</v>
      </c>
    </row>
    <row r="493" spans="1:16" x14ac:dyDescent="0.2">
      <c r="A493" t="s">
        <v>379</v>
      </c>
      <c r="B493" t="s">
        <v>979</v>
      </c>
      <c r="C493" t="s">
        <v>1405</v>
      </c>
      <c r="D493" t="s">
        <v>1688</v>
      </c>
      <c r="E493" t="s">
        <v>1979</v>
      </c>
      <c r="F493" t="s">
        <v>2138</v>
      </c>
      <c r="G493" t="s">
        <v>2660</v>
      </c>
      <c r="H493" t="s">
        <v>2825</v>
      </c>
      <c r="L493" t="s">
        <v>3107</v>
      </c>
      <c r="M493" t="s">
        <v>3667</v>
      </c>
      <c r="N493" t="s">
        <v>4316</v>
      </c>
      <c r="O493" t="s">
        <v>2919</v>
      </c>
      <c r="P493" t="s">
        <v>4478</v>
      </c>
    </row>
    <row r="494" spans="1:16" x14ac:dyDescent="0.2">
      <c r="A494" t="s">
        <v>379</v>
      </c>
      <c r="B494" t="s">
        <v>980</v>
      </c>
      <c r="C494" t="s">
        <v>1283</v>
      </c>
      <c r="D494" t="s">
        <v>1589</v>
      </c>
      <c r="E494" t="s">
        <v>1862</v>
      </c>
      <c r="F494" t="s">
        <v>2114</v>
      </c>
      <c r="G494" t="s">
        <v>2661</v>
      </c>
      <c r="H494" t="s">
        <v>2829</v>
      </c>
      <c r="L494" t="s">
        <v>3108</v>
      </c>
      <c r="M494" t="s">
        <v>3668</v>
      </c>
      <c r="N494" t="s">
        <v>4317</v>
      </c>
      <c r="O494" t="s">
        <v>2919</v>
      </c>
      <c r="P494" t="s">
        <v>4478</v>
      </c>
    </row>
    <row r="495" spans="1:16" x14ac:dyDescent="0.2">
      <c r="A495" t="s">
        <v>380</v>
      </c>
      <c r="B495" t="s">
        <v>981</v>
      </c>
      <c r="C495" t="s">
        <v>1406</v>
      </c>
      <c r="D495" t="s">
        <v>1689</v>
      </c>
      <c r="E495" t="s">
        <v>1980</v>
      </c>
      <c r="F495" t="s">
        <v>2037</v>
      </c>
      <c r="G495" t="s">
        <v>2662</v>
      </c>
      <c r="H495" t="s">
        <v>2824</v>
      </c>
      <c r="I495" t="s">
        <v>2832</v>
      </c>
      <c r="L495" t="s">
        <v>3109</v>
      </c>
      <c r="M495" t="s">
        <v>3669</v>
      </c>
      <c r="N495" t="s">
        <v>4318</v>
      </c>
      <c r="O495" t="s">
        <v>2919</v>
      </c>
      <c r="P495" t="s">
        <v>4491</v>
      </c>
    </row>
    <row r="496" spans="1:16" x14ac:dyDescent="0.2">
      <c r="A496" t="s">
        <v>381</v>
      </c>
      <c r="B496" t="s">
        <v>982</v>
      </c>
      <c r="C496" t="s">
        <v>1161</v>
      </c>
      <c r="D496" t="s">
        <v>1476</v>
      </c>
      <c r="E496" t="s">
        <v>1738</v>
      </c>
      <c r="F496" t="s">
        <v>2045</v>
      </c>
      <c r="G496" t="s">
        <v>2663</v>
      </c>
      <c r="H496" t="s">
        <v>2824</v>
      </c>
      <c r="I496" t="s">
        <v>2840</v>
      </c>
      <c r="L496" t="s">
        <v>3110</v>
      </c>
      <c r="M496" t="s">
        <v>3670</v>
      </c>
      <c r="N496" t="s">
        <v>4319</v>
      </c>
      <c r="O496" t="s">
        <v>4475</v>
      </c>
      <c r="P496" t="s">
        <v>4504</v>
      </c>
    </row>
    <row r="497" spans="1:16" x14ac:dyDescent="0.2">
      <c r="A497" t="s">
        <v>380</v>
      </c>
      <c r="B497" t="s">
        <v>983</v>
      </c>
      <c r="C497" t="s">
        <v>1272</v>
      </c>
      <c r="D497" t="s">
        <v>1579</v>
      </c>
      <c r="E497" t="s">
        <v>1851</v>
      </c>
      <c r="F497" t="s">
        <v>2108</v>
      </c>
      <c r="G497" t="s">
        <v>2664</v>
      </c>
      <c r="H497" t="s">
        <v>2829</v>
      </c>
      <c r="L497" t="s">
        <v>3111</v>
      </c>
      <c r="M497" t="s">
        <v>3671</v>
      </c>
      <c r="N497" t="s">
        <v>4320</v>
      </c>
      <c r="O497" t="s">
        <v>4475</v>
      </c>
      <c r="P497" t="s">
        <v>4505</v>
      </c>
    </row>
    <row r="498" spans="1:16" x14ac:dyDescent="0.2">
      <c r="A498" t="s">
        <v>380</v>
      </c>
      <c r="B498" t="s">
        <v>984</v>
      </c>
      <c r="C498" t="s">
        <v>1241</v>
      </c>
      <c r="D498" t="s">
        <v>1550</v>
      </c>
      <c r="E498" t="s">
        <v>1822</v>
      </c>
      <c r="F498" t="s">
        <v>2062</v>
      </c>
      <c r="G498" t="s">
        <v>2665</v>
      </c>
      <c r="H498" t="s">
        <v>2829</v>
      </c>
      <c r="M498" t="s">
        <v>3672</v>
      </c>
      <c r="N498" t="s">
        <v>4321</v>
      </c>
      <c r="O498" t="s">
        <v>2919</v>
      </c>
      <c r="P498" t="s">
        <v>4478</v>
      </c>
    </row>
    <row r="499" spans="1:16" x14ac:dyDescent="0.2">
      <c r="A499" t="s">
        <v>382</v>
      </c>
      <c r="B499" t="s">
        <v>985</v>
      </c>
      <c r="C499" t="s">
        <v>1407</v>
      </c>
      <c r="D499" t="s">
        <v>1690</v>
      </c>
      <c r="E499" t="s">
        <v>1981</v>
      </c>
      <c r="F499" t="s">
        <v>2037</v>
      </c>
      <c r="G499" t="s">
        <v>2666</v>
      </c>
      <c r="H499" t="s">
        <v>2829</v>
      </c>
      <c r="L499" t="s">
        <v>3112</v>
      </c>
      <c r="M499" t="s">
        <v>3673</v>
      </c>
      <c r="N499" t="s">
        <v>4322</v>
      </c>
      <c r="O499" t="s">
        <v>4475</v>
      </c>
      <c r="P499" t="s">
        <v>4475</v>
      </c>
    </row>
    <row r="500" spans="1:16" x14ac:dyDescent="0.2">
      <c r="A500" t="s">
        <v>383</v>
      </c>
      <c r="B500" t="s">
        <v>986</v>
      </c>
      <c r="C500" t="s">
        <v>1299</v>
      </c>
      <c r="D500" t="s">
        <v>1603</v>
      </c>
      <c r="E500" t="s">
        <v>1877</v>
      </c>
      <c r="F500" t="s">
        <v>2033</v>
      </c>
      <c r="G500" t="s">
        <v>2667</v>
      </c>
      <c r="H500" t="s">
        <v>2825</v>
      </c>
      <c r="L500" t="s">
        <v>3003</v>
      </c>
      <c r="M500" t="s">
        <v>3674</v>
      </c>
      <c r="N500" t="s">
        <v>4323</v>
      </c>
      <c r="O500" t="s">
        <v>2919</v>
      </c>
      <c r="P500" t="s">
        <v>4506</v>
      </c>
    </row>
    <row r="501" spans="1:16" x14ac:dyDescent="0.2">
      <c r="A501" t="s">
        <v>384</v>
      </c>
      <c r="B501" t="s">
        <v>987</v>
      </c>
      <c r="C501" t="s">
        <v>1285</v>
      </c>
      <c r="D501" t="s">
        <v>1590</v>
      </c>
      <c r="E501" t="s">
        <v>1864</v>
      </c>
      <c r="F501" t="s">
        <v>2067</v>
      </c>
      <c r="G501" t="s">
        <v>2668</v>
      </c>
      <c r="H501" t="s">
        <v>2825</v>
      </c>
      <c r="L501" t="s">
        <v>3067</v>
      </c>
      <c r="M501" t="s">
        <v>3623</v>
      </c>
      <c r="N501" t="s">
        <v>4324</v>
      </c>
      <c r="O501" t="s">
        <v>4476</v>
      </c>
      <c r="P501" t="s">
        <v>4489</v>
      </c>
    </row>
    <row r="502" spans="1:16" x14ac:dyDescent="0.2">
      <c r="A502" t="s">
        <v>383</v>
      </c>
      <c r="B502" t="s">
        <v>988</v>
      </c>
      <c r="C502" t="s">
        <v>1157</v>
      </c>
      <c r="D502" t="s">
        <v>1473</v>
      </c>
      <c r="E502" t="s">
        <v>1743</v>
      </c>
      <c r="F502" t="s">
        <v>2040</v>
      </c>
      <c r="G502" t="s">
        <v>2669</v>
      </c>
      <c r="H502" t="s">
        <v>2825</v>
      </c>
      <c r="M502" t="s">
        <v>3675</v>
      </c>
      <c r="N502" t="s">
        <v>4325</v>
      </c>
      <c r="O502" t="s">
        <v>4476</v>
      </c>
      <c r="P502" t="s">
        <v>4491</v>
      </c>
    </row>
    <row r="503" spans="1:16" x14ac:dyDescent="0.2">
      <c r="A503" t="s">
        <v>385</v>
      </c>
      <c r="B503" t="s">
        <v>989</v>
      </c>
      <c r="C503" t="s">
        <v>1171</v>
      </c>
      <c r="D503" t="s">
        <v>1486</v>
      </c>
      <c r="E503" t="s">
        <v>1756</v>
      </c>
      <c r="F503" t="s">
        <v>2052</v>
      </c>
      <c r="G503" t="s">
        <v>2670</v>
      </c>
      <c r="H503" t="s">
        <v>2829</v>
      </c>
      <c r="L503" t="s">
        <v>3113</v>
      </c>
      <c r="M503" t="s">
        <v>3676</v>
      </c>
      <c r="N503" t="s">
        <v>4326</v>
      </c>
      <c r="O503" t="s">
        <v>2919</v>
      </c>
      <c r="P503" t="s">
        <v>4482</v>
      </c>
    </row>
    <row r="504" spans="1:16" x14ac:dyDescent="0.2">
      <c r="A504" t="s">
        <v>386</v>
      </c>
      <c r="B504" t="s">
        <v>990</v>
      </c>
      <c r="C504" t="s">
        <v>1171</v>
      </c>
      <c r="D504" t="s">
        <v>1486</v>
      </c>
      <c r="E504" t="s">
        <v>1756</v>
      </c>
      <c r="F504" t="s">
        <v>2052</v>
      </c>
      <c r="G504" t="s">
        <v>2671</v>
      </c>
      <c r="H504" t="s">
        <v>2829</v>
      </c>
      <c r="L504" t="s">
        <v>3113</v>
      </c>
      <c r="M504" t="s">
        <v>3677</v>
      </c>
      <c r="N504" t="s">
        <v>4327</v>
      </c>
      <c r="O504" t="s">
        <v>4475</v>
      </c>
      <c r="P504" t="s">
        <v>4475</v>
      </c>
    </row>
    <row r="505" spans="1:16" x14ac:dyDescent="0.2">
      <c r="A505" t="s">
        <v>387</v>
      </c>
      <c r="B505" t="s">
        <v>991</v>
      </c>
      <c r="C505" t="s">
        <v>1205</v>
      </c>
      <c r="D505" t="s">
        <v>1518</v>
      </c>
      <c r="E505" t="s">
        <v>1788</v>
      </c>
      <c r="F505" t="s">
        <v>2040</v>
      </c>
      <c r="G505" t="s">
        <v>2672</v>
      </c>
      <c r="H505" t="s">
        <v>2825</v>
      </c>
      <c r="L505" t="s">
        <v>3114</v>
      </c>
      <c r="M505" t="s">
        <v>3678</v>
      </c>
      <c r="N505" t="s">
        <v>4328</v>
      </c>
      <c r="O505" t="s">
        <v>4476</v>
      </c>
      <c r="P505" t="s">
        <v>4475</v>
      </c>
    </row>
    <row r="506" spans="1:16" x14ac:dyDescent="0.2">
      <c r="A506" t="s">
        <v>384</v>
      </c>
      <c r="B506" t="s">
        <v>992</v>
      </c>
      <c r="C506" t="s">
        <v>1285</v>
      </c>
      <c r="D506" t="s">
        <v>1590</v>
      </c>
      <c r="E506" t="s">
        <v>1864</v>
      </c>
      <c r="F506" t="s">
        <v>2067</v>
      </c>
      <c r="G506" t="s">
        <v>2673</v>
      </c>
      <c r="H506" t="s">
        <v>2825</v>
      </c>
      <c r="L506" t="s">
        <v>3067</v>
      </c>
      <c r="M506" t="s">
        <v>3679</v>
      </c>
      <c r="N506" t="s">
        <v>4329</v>
      </c>
      <c r="O506" t="s">
        <v>4476</v>
      </c>
      <c r="P506" t="s">
        <v>4489</v>
      </c>
    </row>
    <row r="507" spans="1:16" x14ac:dyDescent="0.2">
      <c r="A507" t="s">
        <v>385</v>
      </c>
      <c r="B507" t="s">
        <v>993</v>
      </c>
      <c r="C507" t="s">
        <v>1408</v>
      </c>
      <c r="D507" t="s">
        <v>1691</v>
      </c>
      <c r="E507" t="s">
        <v>1982</v>
      </c>
      <c r="F507" t="s">
        <v>2069</v>
      </c>
      <c r="G507" t="s">
        <v>2674</v>
      </c>
      <c r="H507" t="s">
        <v>2825</v>
      </c>
      <c r="M507" t="s">
        <v>3680</v>
      </c>
      <c r="N507" t="s">
        <v>4050</v>
      </c>
      <c r="O507" t="s">
        <v>2919</v>
      </c>
      <c r="P507" t="s">
        <v>4489</v>
      </c>
    </row>
    <row r="508" spans="1:16" x14ac:dyDescent="0.2">
      <c r="A508" t="s">
        <v>388</v>
      </c>
      <c r="B508" t="s">
        <v>994</v>
      </c>
      <c r="C508" t="s">
        <v>1160</v>
      </c>
      <c r="D508" t="s">
        <v>1475</v>
      </c>
      <c r="E508" t="s">
        <v>1746</v>
      </c>
      <c r="F508" t="s">
        <v>2044</v>
      </c>
      <c r="G508" t="s">
        <v>2675</v>
      </c>
      <c r="H508" t="s">
        <v>2824</v>
      </c>
      <c r="I508" t="s">
        <v>2850</v>
      </c>
      <c r="L508" t="s">
        <v>3115</v>
      </c>
      <c r="M508" t="s">
        <v>3681</v>
      </c>
      <c r="N508" t="s">
        <v>4330</v>
      </c>
      <c r="O508" t="s">
        <v>4475</v>
      </c>
    </row>
    <row r="509" spans="1:16" x14ac:dyDescent="0.2">
      <c r="A509" t="s">
        <v>389</v>
      </c>
      <c r="B509" t="s">
        <v>995</v>
      </c>
      <c r="C509" t="s">
        <v>1405</v>
      </c>
      <c r="D509" t="s">
        <v>1688</v>
      </c>
      <c r="E509" t="s">
        <v>1979</v>
      </c>
      <c r="F509" t="s">
        <v>2138</v>
      </c>
      <c r="G509" t="s">
        <v>2676</v>
      </c>
      <c r="H509" t="s">
        <v>2828</v>
      </c>
      <c r="K509" t="s">
        <v>2913</v>
      </c>
      <c r="L509" t="s">
        <v>3116</v>
      </c>
      <c r="M509" t="s">
        <v>3682</v>
      </c>
      <c r="N509" t="s">
        <v>4331</v>
      </c>
      <c r="O509" t="s">
        <v>2919</v>
      </c>
    </row>
    <row r="510" spans="1:16" x14ac:dyDescent="0.2">
      <c r="A510" t="s">
        <v>390</v>
      </c>
      <c r="B510" t="s">
        <v>996</v>
      </c>
      <c r="C510" t="s">
        <v>1384</v>
      </c>
      <c r="D510" t="s">
        <v>1670</v>
      </c>
      <c r="E510" t="s">
        <v>1958</v>
      </c>
      <c r="F510" t="s">
        <v>2148</v>
      </c>
      <c r="G510" t="s">
        <v>2677</v>
      </c>
      <c r="H510" t="s">
        <v>2825</v>
      </c>
      <c r="L510" t="s">
        <v>3117</v>
      </c>
      <c r="M510" t="s">
        <v>3683</v>
      </c>
      <c r="N510" t="s">
        <v>4332</v>
      </c>
      <c r="O510" t="s">
        <v>2919</v>
      </c>
      <c r="P510" t="s">
        <v>4480</v>
      </c>
    </row>
    <row r="511" spans="1:16" x14ac:dyDescent="0.2">
      <c r="A511" t="s">
        <v>281</v>
      </c>
      <c r="B511" t="s">
        <v>997</v>
      </c>
      <c r="C511" t="s">
        <v>1195</v>
      </c>
      <c r="D511" t="s">
        <v>1508</v>
      </c>
      <c r="E511" t="s">
        <v>1779</v>
      </c>
      <c r="F511" t="s">
        <v>2067</v>
      </c>
      <c r="G511" t="s">
        <v>2678</v>
      </c>
      <c r="H511" t="s">
        <v>2825</v>
      </c>
      <c r="M511" t="s">
        <v>3684</v>
      </c>
      <c r="N511" t="s">
        <v>4333</v>
      </c>
      <c r="O511" t="s">
        <v>4475</v>
      </c>
    </row>
    <row r="512" spans="1:16" x14ac:dyDescent="0.2">
      <c r="A512" t="s">
        <v>391</v>
      </c>
      <c r="B512" t="s">
        <v>998</v>
      </c>
      <c r="C512" t="s">
        <v>1409</v>
      </c>
      <c r="D512" t="s">
        <v>1653</v>
      </c>
      <c r="E512" t="s">
        <v>1983</v>
      </c>
      <c r="F512" t="s">
        <v>2032</v>
      </c>
      <c r="G512" t="s">
        <v>2679</v>
      </c>
      <c r="H512" t="s">
        <v>2824</v>
      </c>
      <c r="I512" t="s">
        <v>2830</v>
      </c>
      <c r="L512" t="s">
        <v>3118</v>
      </c>
      <c r="M512" t="s">
        <v>3685</v>
      </c>
      <c r="N512" t="s">
        <v>4334</v>
      </c>
      <c r="O512" t="s">
        <v>2919</v>
      </c>
      <c r="P512" t="s">
        <v>4478</v>
      </c>
    </row>
    <row r="513" spans="1:16" x14ac:dyDescent="0.2">
      <c r="A513" t="s">
        <v>392</v>
      </c>
      <c r="B513" t="s">
        <v>999</v>
      </c>
      <c r="C513" t="s">
        <v>1410</v>
      </c>
      <c r="D513" t="s">
        <v>1660</v>
      </c>
      <c r="E513" t="s">
        <v>1984</v>
      </c>
      <c r="F513" t="s">
        <v>2116</v>
      </c>
      <c r="G513" t="s">
        <v>2680</v>
      </c>
      <c r="H513" t="s">
        <v>2828</v>
      </c>
      <c r="K513" t="s">
        <v>2914</v>
      </c>
      <c r="M513" t="s">
        <v>3686</v>
      </c>
      <c r="N513" t="s">
        <v>4335</v>
      </c>
      <c r="O513" t="s">
        <v>2919</v>
      </c>
      <c r="P513" t="s">
        <v>4478</v>
      </c>
    </row>
    <row r="514" spans="1:16" x14ac:dyDescent="0.2">
      <c r="A514" t="s">
        <v>393</v>
      </c>
      <c r="B514" t="s">
        <v>1000</v>
      </c>
      <c r="C514" t="s">
        <v>1285</v>
      </c>
      <c r="D514" t="s">
        <v>1590</v>
      </c>
      <c r="E514" t="s">
        <v>1864</v>
      </c>
      <c r="F514" t="s">
        <v>2067</v>
      </c>
      <c r="G514" t="s">
        <v>2681</v>
      </c>
      <c r="H514" t="s">
        <v>2825</v>
      </c>
      <c r="L514" t="s">
        <v>3067</v>
      </c>
      <c r="M514" t="s">
        <v>3687</v>
      </c>
      <c r="N514" t="s">
        <v>4272</v>
      </c>
      <c r="O514" t="s">
        <v>4476</v>
      </c>
      <c r="P514" t="s">
        <v>4489</v>
      </c>
    </row>
    <row r="515" spans="1:16" x14ac:dyDescent="0.2">
      <c r="A515" t="s">
        <v>394</v>
      </c>
      <c r="B515" t="s">
        <v>1001</v>
      </c>
      <c r="C515" t="s">
        <v>1323</v>
      </c>
      <c r="D515" t="s">
        <v>1621</v>
      </c>
      <c r="E515" t="s">
        <v>1900</v>
      </c>
      <c r="F515" t="s">
        <v>2052</v>
      </c>
      <c r="G515" t="s">
        <v>2682</v>
      </c>
      <c r="H515" t="s">
        <v>2825</v>
      </c>
      <c r="M515" t="s">
        <v>3688</v>
      </c>
      <c r="N515" t="s">
        <v>4336</v>
      </c>
      <c r="O515" t="s">
        <v>2919</v>
      </c>
      <c r="P515" t="s">
        <v>4478</v>
      </c>
    </row>
    <row r="516" spans="1:16" x14ac:dyDescent="0.2">
      <c r="A516" t="s">
        <v>395</v>
      </c>
      <c r="B516" t="s">
        <v>1002</v>
      </c>
      <c r="C516" t="s">
        <v>1411</v>
      </c>
      <c r="D516" t="s">
        <v>1692</v>
      </c>
      <c r="E516" t="s">
        <v>1985</v>
      </c>
      <c r="F516" t="s">
        <v>2044</v>
      </c>
      <c r="G516" t="s">
        <v>2683</v>
      </c>
      <c r="H516" t="s">
        <v>2824</v>
      </c>
      <c r="I516" t="s">
        <v>2850</v>
      </c>
      <c r="M516" t="s">
        <v>3689</v>
      </c>
      <c r="N516" t="s">
        <v>4337</v>
      </c>
      <c r="O516" t="s">
        <v>4476</v>
      </c>
      <c r="P516" t="s">
        <v>4489</v>
      </c>
    </row>
    <row r="517" spans="1:16" x14ac:dyDescent="0.2">
      <c r="A517" t="s">
        <v>396</v>
      </c>
      <c r="B517" t="s">
        <v>1003</v>
      </c>
      <c r="C517" t="s">
        <v>1150</v>
      </c>
      <c r="D517" t="s">
        <v>1466</v>
      </c>
      <c r="E517" t="s">
        <v>1736</v>
      </c>
      <c r="F517" t="s">
        <v>2037</v>
      </c>
      <c r="G517" t="s">
        <v>2684</v>
      </c>
      <c r="H517" t="s">
        <v>2829</v>
      </c>
      <c r="L517" t="s">
        <v>3119</v>
      </c>
      <c r="M517" t="s">
        <v>3690</v>
      </c>
      <c r="N517" t="s">
        <v>4338</v>
      </c>
      <c r="O517" t="s">
        <v>4476</v>
      </c>
      <c r="P517" t="s">
        <v>4487</v>
      </c>
    </row>
    <row r="518" spans="1:16" x14ac:dyDescent="0.2">
      <c r="A518" t="s">
        <v>396</v>
      </c>
      <c r="B518" t="s">
        <v>1004</v>
      </c>
      <c r="C518" t="s">
        <v>1171</v>
      </c>
      <c r="D518" t="s">
        <v>1486</v>
      </c>
      <c r="E518" t="s">
        <v>1756</v>
      </c>
      <c r="F518" t="s">
        <v>2052</v>
      </c>
      <c r="G518" t="s">
        <v>2685</v>
      </c>
      <c r="H518" t="s">
        <v>2829</v>
      </c>
      <c r="L518" t="s">
        <v>3113</v>
      </c>
      <c r="M518" t="s">
        <v>3691</v>
      </c>
      <c r="N518" t="s">
        <v>4339</v>
      </c>
      <c r="O518" t="s">
        <v>4475</v>
      </c>
      <c r="P518" t="s">
        <v>4492</v>
      </c>
    </row>
    <row r="519" spans="1:16" x14ac:dyDescent="0.2">
      <c r="A519" t="s">
        <v>187</v>
      </c>
      <c r="B519" t="s">
        <v>1005</v>
      </c>
      <c r="C519" t="s">
        <v>1412</v>
      </c>
      <c r="D519" t="s">
        <v>1693</v>
      </c>
      <c r="E519" t="s">
        <v>1986</v>
      </c>
      <c r="F519" t="s">
        <v>2075</v>
      </c>
      <c r="G519" t="s">
        <v>2686</v>
      </c>
      <c r="H519" t="s">
        <v>2825</v>
      </c>
      <c r="M519" t="s">
        <v>3692</v>
      </c>
      <c r="N519" t="s">
        <v>4340</v>
      </c>
      <c r="O519" t="s">
        <v>4475</v>
      </c>
      <c r="P519" t="s">
        <v>4507</v>
      </c>
    </row>
    <row r="520" spans="1:16" x14ac:dyDescent="0.2">
      <c r="A520" t="s">
        <v>397</v>
      </c>
      <c r="B520" t="s">
        <v>1006</v>
      </c>
      <c r="C520" t="s">
        <v>1413</v>
      </c>
      <c r="D520" t="s">
        <v>1622</v>
      </c>
      <c r="E520" t="s">
        <v>1987</v>
      </c>
      <c r="F520" t="s">
        <v>2067</v>
      </c>
      <c r="G520" t="s">
        <v>2687</v>
      </c>
      <c r="H520" t="s">
        <v>2825</v>
      </c>
      <c r="L520" t="s">
        <v>3005</v>
      </c>
      <c r="M520" t="s">
        <v>3693</v>
      </c>
      <c r="N520" t="s">
        <v>4341</v>
      </c>
      <c r="O520" t="s">
        <v>4476</v>
      </c>
      <c r="P520" t="s">
        <v>4489</v>
      </c>
    </row>
    <row r="521" spans="1:16" x14ac:dyDescent="0.2">
      <c r="A521" t="s">
        <v>397</v>
      </c>
      <c r="B521" t="s">
        <v>1007</v>
      </c>
      <c r="C521" t="s">
        <v>1413</v>
      </c>
      <c r="D521" t="s">
        <v>1622</v>
      </c>
      <c r="E521" t="s">
        <v>1987</v>
      </c>
      <c r="F521" t="s">
        <v>2067</v>
      </c>
      <c r="G521" t="s">
        <v>2688</v>
      </c>
      <c r="H521" t="s">
        <v>2825</v>
      </c>
      <c r="L521" t="s">
        <v>3005</v>
      </c>
      <c r="M521" t="s">
        <v>3694</v>
      </c>
      <c r="N521" t="s">
        <v>4342</v>
      </c>
      <c r="O521" t="s">
        <v>4476</v>
      </c>
      <c r="P521" t="s">
        <v>4489</v>
      </c>
    </row>
    <row r="522" spans="1:16" x14ac:dyDescent="0.2">
      <c r="A522" t="s">
        <v>398</v>
      </c>
      <c r="B522" t="s">
        <v>1008</v>
      </c>
      <c r="C522" t="s">
        <v>1414</v>
      </c>
      <c r="D522" t="s">
        <v>1694</v>
      </c>
      <c r="E522" t="s">
        <v>1988</v>
      </c>
      <c r="F522" t="s">
        <v>2082</v>
      </c>
      <c r="G522" t="s">
        <v>2689</v>
      </c>
      <c r="H522" t="s">
        <v>2825</v>
      </c>
      <c r="L522" t="s">
        <v>3120</v>
      </c>
      <c r="M522" t="s">
        <v>3695</v>
      </c>
      <c r="N522" t="s">
        <v>4343</v>
      </c>
      <c r="O522" t="s">
        <v>4475</v>
      </c>
      <c r="P522" t="s">
        <v>4475</v>
      </c>
    </row>
    <row r="523" spans="1:16" x14ac:dyDescent="0.2">
      <c r="A523" t="s">
        <v>399</v>
      </c>
      <c r="B523" t="s">
        <v>1009</v>
      </c>
      <c r="C523" t="s">
        <v>1415</v>
      </c>
      <c r="D523" t="s">
        <v>1695</v>
      </c>
      <c r="E523" t="s">
        <v>1989</v>
      </c>
      <c r="F523" t="s">
        <v>2079</v>
      </c>
      <c r="G523" t="s">
        <v>2690</v>
      </c>
      <c r="H523" t="s">
        <v>2825</v>
      </c>
      <c r="L523" t="s">
        <v>3121</v>
      </c>
      <c r="M523" t="s">
        <v>3696</v>
      </c>
      <c r="N523" t="s">
        <v>4344</v>
      </c>
      <c r="O523" t="s">
        <v>4477</v>
      </c>
      <c r="P523" t="s">
        <v>4508</v>
      </c>
    </row>
    <row r="524" spans="1:16" x14ac:dyDescent="0.2">
      <c r="A524" t="s">
        <v>400</v>
      </c>
      <c r="B524" t="s">
        <v>1010</v>
      </c>
      <c r="C524" t="s">
        <v>1161</v>
      </c>
      <c r="D524" t="s">
        <v>1476</v>
      </c>
      <c r="E524" t="s">
        <v>1738</v>
      </c>
      <c r="F524" t="s">
        <v>2045</v>
      </c>
      <c r="G524" t="s">
        <v>2691</v>
      </c>
      <c r="H524" t="s">
        <v>2824</v>
      </c>
      <c r="I524" t="s">
        <v>2840</v>
      </c>
      <c r="M524" t="s">
        <v>3697</v>
      </c>
      <c r="N524" t="s">
        <v>4345</v>
      </c>
      <c r="O524" t="s">
        <v>4476</v>
      </c>
      <c r="P524" t="s">
        <v>4489</v>
      </c>
    </row>
    <row r="525" spans="1:16" x14ac:dyDescent="0.2">
      <c r="A525" t="s">
        <v>401</v>
      </c>
      <c r="B525" t="s">
        <v>1011</v>
      </c>
      <c r="C525" t="s">
        <v>1416</v>
      </c>
      <c r="D525" t="s">
        <v>1696</v>
      </c>
      <c r="E525" t="s">
        <v>1990</v>
      </c>
      <c r="F525" t="s">
        <v>2045</v>
      </c>
      <c r="G525" t="s">
        <v>2692</v>
      </c>
      <c r="H525" t="s">
        <v>2825</v>
      </c>
      <c r="L525" t="s">
        <v>3122</v>
      </c>
      <c r="M525" t="s">
        <v>3698</v>
      </c>
      <c r="N525" t="s">
        <v>4346</v>
      </c>
      <c r="O525" t="s">
        <v>4475</v>
      </c>
      <c r="P525" t="s">
        <v>4475</v>
      </c>
    </row>
    <row r="526" spans="1:16" x14ac:dyDescent="0.2">
      <c r="A526" t="s">
        <v>402</v>
      </c>
      <c r="B526" t="s">
        <v>1012</v>
      </c>
      <c r="C526" t="s">
        <v>1413</v>
      </c>
      <c r="D526" t="s">
        <v>1622</v>
      </c>
      <c r="E526" t="s">
        <v>1987</v>
      </c>
      <c r="F526" t="s">
        <v>2067</v>
      </c>
      <c r="G526" t="s">
        <v>2693</v>
      </c>
      <c r="H526" t="s">
        <v>2825</v>
      </c>
      <c r="L526" t="s">
        <v>3005</v>
      </c>
      <c r="M526" t="s">
        <v>3699</v>
      </c>
      <c r="N526" t="s">
        <v>4347</v>
      </c>
      <c r="O526" t="s">
        <v>4476</v>
      </c>
      <c r="P526" t="s">
        <v>4489</v>
      </c>
    </row>
    <row r="527" spans="1:16" x14ac:dyDescent="0.2">
      <c r="A527" t="s">
        <v>403</v>
      </c>
      <c r="B527" t="s">
        <v>1013</v>
      </c>
      <c r="C527" t="s">
        <v>1417</v>
      </c>
      <c r="D527" t="s">
        <v>1593</v>
      </c>
      <c r="E527" t="s">
        <v>1991</v>
      </c>
      <c r="F527" t="s">
        <v>2055</v>
      </c>
      <c r="G527" t="s">
        <v>2694</v>
      </c>
      <c r="H527" t="s">
        <v>2828</v>
      </c>
      <c r="K527" t="s">
        <v>2915</v>
      </c>
      <c r="L527" t="s">
        <v>3123</v>
      </c>
      <c r="M527" t="s">
        <v>3700</v>
      </c>
      <c r="N527" t="s">
        <v>4348</v>
      </c>
      <c r="O527" t="s">
        <v>2919</v>
      </c>
      <c r="P527" t="s">
        <v>4478</v>
      </c>
    </row>
    <row r="528" spans="1:16" x14ac:dyDescent="0.2">
      <c r="A528" t="s">
        <v>403</v>
      </c>
      <c r="B528" t="s">
        <v>1014</v>
      </c>
      <c r="C528" t="s">
        <v>1398</v>
      </c>
      <c r="D528" t="s">
        <v>1681</v>
      </c>
      <c r="E528" t="s">
        <v>1972</v>
      </c>
      <c r="F528" t="s">
        <v>2034</v>
      </c>
      <c r="G528" t="s">
        <v>2695</v>
      </c>
      <c r="H528" t="s">
        <v>2828</v>
      </c>
      <c r="K528" t="s">
        <v>2896</v>
      </c>
      <c r="M528" t="s">
        <v>3701</v>
      </c>
      <c r="N528" t="s">
        <v>4349</v>
      </c>
      <c r="O528" t="s">
        <v>4475</v>
      </c>
      <c r="P528" t="s">
        <v>4475</v>
      </c>
    </row>
    <row r="529" spans="1:16" x14ac:dyDescent="0.2">
      <c r="A529" t="s">
        <v>381</v>
      </c>
      <c r="B529" t="s">
        <v>1015</v>
      </c>
      <c r="C529" t="s">
        <v>1157</v>
      </c>
      <c r="D529" t="s">
        <v>1473</v>
      </c>
      <c r="E529" t="s">
        <v>1743</v>
      </c>
      <c r="F529" t="s">
        <v>2040</v>
      </c>
      <c r="G529" t="s">
        <v>2696</v>
      </c>
      <c r="H529" t="s">
        <v>2825</v>
      </c>
      <c r="M529" t="s">
        <v>3702</v>
      </c>
      <c r="N529" t="s">
        <v>4350</v>
      </c>
      <c r="O529" t="s">
        <v>4475</v>
      </c>
      <c r="P529" t="s">
        <v>4509</v>
      </c>
    </row>
    <row r="530" spans="1:16" x14ac:dyDescent="0.2">
      <c r="A530" t="s">
        <v>404</v>
      </c>
      <c r="B530" t="s">
        <v>1016</v>
      </c>
      <c r="C530" t="s">
        <v>1418</v>
      </c>
      <c r="D530" t="s">
        <v>1471</v>
      </c>
      <c r="E530" t="s">
        <v>1992</v>
      </c>
      <c r="F530" t="s">
        <v>2156</v>
      </c>
      <c r="G530" t="s">
        <v>2697</v>
      </c>
      <c r="H530" t="s">
        <v>2829</v>
      </c>
      <c r="L530" t="s">
        <v>3059</v>
      </c>
      <c r="M530" t="s">
        <v>3703</v>
      </c>
      <c r="N530" t="s">
        <v>4351</v>
      </c>
      <c r="O530" t="s">
        <v>2919</v>
      </c>
      <c r="P530" t="s">
        <v>4510</v>
      </c>
    </row>
    <row r="531" spans="1:16" x14ac:dyDescent="0.2">
      <c r="A531" t="s">
        <v>405</v>
      </c>
      <c r="B531" t="s">
        <v>1017</v>
      </c>
      <c r="C531" t="s">
        <v>1387</v>
      </c>
      <c r="D531" t="s">
        <v>1673</v>
      </c>
      <c r="E531" t="s">
        <v>1961</v>
      </c>
      <c r="F531" t="s">
        <v>2102</v>
      </c>
      <c r="G531" t="s">
        <v>2698</v>
      </c>
      <c r="H531" t="s">
        <v>2824</v>
      </c>
      <c r="I531" t="s">
        <v>2889</v>
      </c>
      <c r="L531" t="s">
        <v>3124</v>
      </c>
      <c r="M531" t="s">
        <v>3704</v>
      </c>
      <c r="N531" t="s">
        <v>4352</v>
      </c>
      <c r="O531" t="s">
        <v>4475</v>
      </c>
      <c r="P531" t="s">
        <v>4475</v>
      </c>
    </row>
    <row r="532" spans="1:16" x14ac:dyDescent="0.2">
      <c r="A532" t="s">
        <v>406</v>
      </c>
      <c r="B532" t="s">
        <v>1018</v>
      </c>
      <c r="C532" t="s">
        <v>1346</v>
      </c>
      <c r="D532" t="s">
        <v>1641</v>
      </c>
      <c r="E532" t="s">
        <v>1922</v>
      </c>
      <c r="F532" t="s">
        <v>2058</v>
      </c>
      <c r="G532" t="s">
        <v>2699</v>
      </c>
      <c r="H532" t="s">
        <v>2824</v>
      </c>
      <c r="I532" t="s">
        <v>2830</v>
      </c>
      <c r="L532" t="s">
        <v>3050</v>
      </c>
      <c r="M532" t="s">
        <v>3705</v>
      </c>
      <c r="N532" t="s">
        <v>4353</v>
      </c>
      <c r="O532" t="s">
        <v>2919</v>
      </c>
      <c r="P532" t="s">
        <v>4478</v>
      </c>
    </row>
    <row r="533" spans="1:16" x14ac:dyDescent="0.2">
      <c r="A533" t="s">
        <v>407</v>
      </c>
      <c r="B533" t="s">
        <v>1019</v>
      </c>
      <c r="C533" t="s">
        <v>1285</v>
      </c>
      <c r="D533" t="s">
        <v>1590</v>
      </c>
      <c r="E533" t="s">
        <v>1864</v>
      </c>
      <c r="F533" t="s">
        <v>2067</v>
      </c>
      <c r="G533" t="s">
        <v>2700</v>
      </c>
      <c r="H533" t="s">
        <v>2829</v>
      </c>
      <c r="L533" t="s">
        <v>3125</v>
      </c>
      <c r="M533" t="s">
        <v>3706</v>
      </c>
      <c r="N533" t="s">
        <v>4354</v>
      </c>
      <c r="O533" t="s">
        <v>4476</v>
      </c>
      <c r="P533" t="s">
        <v>4485</v>
      </c>
    </row>
    <row r="534" spans="1:16" x14ac:dyDescent="0.2">
      <c r="A534" t="s">
        <v>406</v>
      </c>
      <c r="B534" t="s">
        <v>1020</v>
      </c>
      <c r="C534" t="s">
        <v>1419</v>
      </c>
      <c r="D534" t="s">
        <v>1697</v>
      </c>
      <c r="E534" t="s">
        <v>1993</v>
      </c>
      <c r="F534" t="s">
        <v>2034</v>
      </c>
      <c r="G534" t="s">
        <v>2701</v>
      </c>
      <c r="H534" t="s">
        <v>2825</v>
      </c>
      <c r="L534" t="s">
        <v>3126</v>
      </c>
      <c r="M534" t="s">
        <v>3707</v>
      </c>
      <c r="N534" t="s">
        <v>4355</v>
      </c>
      <c r="O534" t="s">
        <v>4475</v>
      </c>
      <c r="P534" t="s">
        <v>4492</v>
      </c>
    </row>
    <row r="535" spans="1:16" x14ac:dyDescent="0.2">
      <c r="A535" t="s">
        <v>408</v>
      </c>
      <c r="B535" t="s">
        <v>1021</v>
      </c>
      <c r="C535" t="s">
        <v>1291</v>
      </c>
      <c r="D535" t="s">
        <v>1595</v>
      </c>
      <c r="E535" t="s">
        <v>1870</v>
      </c>
      <c r="F535" t="s">
        <v>2069</v>
      </c>
      <c r="G535" t="s">
        <v>2702</v>
      </c>
      <c r="H535" t="s">
        <v>2829</v>
      </c>
      <c r="L535" t="s">
        <v>3127</v>
      </c>
      <c r="M535" t="s">
        <v>3708</v>
      </c>
      <c r="N535" t="s">
        <v>4356</v>
      </c>
      <c r="O535" t="s">
        <v>2919</v>
      </c>
      <c r="P535" t="s">
        <v>4480</v>
      </c>
    </row>
    <row r="536" spans="1:16" x14ac:dyDescent="0.2">
      <c r="A536" t="s">
        <v>409</v>
      </c>
      <c r="B536" t="s">
        <v>1022</v>
      </c>
      <c r="C536" t="s">
        <v>1420</v>
      </c>
      <c r="D536" t="s">
        <v>1481</v>
      </c>
      <c r="E536" t="s">
        <v>1994</v>
      </c>
      <c r="F536" t="s">
        <v>2157</v>
      </c>
      <c r="G536" t="s">
        <v>2703</v>
      </c>
      <c r="H536" t="s">
        <v>2828</v>
      </c>
      <c r="K536" t="s">
        <v>2900</v>
      </c>
      <c r="L536" t="s">
        <v>3128</v>
      </c>
      <c r="M536" t="s">
        <v>3709</v>
      </c>
      <c r="N536" t="s">
        <v>4357</v>
      </c>
      <c r="O536" t="s">
        <v>4475</v>
      </c>
      <c r="P536" t="s">
        <v>4475</v>
      </c>
    </row>
    <row r="537" spans="1:16" x14ac:dyDescent="0.2">
      <c r="A537" t="s">
        <v>410</v>
      </c>
      <c r="B537" t="s">
        <v>1023</v>
      </c>
      <c r="C537" t="s">
        <v>1285</v>
      </c>
      <c r="D537" t="s">
        <v>1590</v>
      </c>
      <c r="E537" t="s">
        <v>1864</v>
      </c>
      <c r="F537" t="s">
        <v>2067</v>
      </c>
      <c r="G537" t="s">
        <v>2704</v>
      </c>
      <c r="H537" t="s">
        <v>2829</v>
      </c>
      <c r="L537" t="s">
        <v>3129</v>
      </c>
      <c r="M537" t="s">
        <v>3710</v>
      </c>
      <c r="N537" t="s">
        <v>4358</v>
      </c>
      <c r="O537" t="s">
        <v>4476</v>
      </c>
      <c r="P537" t="s">
        <v>4511</v>
      </c>
    </row>
    <row r="538" spans="1:16" x14ac:dyDescent="0.2">
      <c r="A538" t="s">
        <v>410</v>
      </c>
      <c r="B538" t="s">
        <v>1024</v>
      </c>
      <c r="C538" t="s">
        <v>1290</v>
      </c>
      <c r="D538" t="s">
        <v>1594</v>
      </c>
      <c r="E538" t="s">
        <v>1869</v>
      </c>
      <c r="F538" t="s">
        <v>2087</v>
      </c>
      <c r="G538" t="s">
        <v>2705</v>
      </c>
      <c r="H538" t="s">
        <v>2829</v>
      </c>
      <c r="L538" t="s">
        <v>3130</v>
      </c>
      <c r="M538" t="s">
        <v>3711</v>
      </c>
      <c r="N538" t="s">
        <v>4359</v>
      </c>
      <c r="O538" t="s">
        <v>2919</v>
      </c>
      <c r="P538" t="s">
        <v>2897</v>
      </c>
    </row>
    <row r="539" spans="1:16" x14ac:dyDescent="0.2">
      <c r="A539" t="s">
        <v>411</v>
      </c>
      <c r="B539" t="s">
        <v>1025</v>
      </c>
      <c r="C539" t="s">
        <v>1421</v>
      </c>
      <c r="D539" t="s">
        <v>1698</v>
      </c>
      <c r="E539" t="s">
        <v>1995</v>
      </c>
      <c r="F539" t="s">
        <v>2069</v>
      </c>
      <c r="G539" t="s">
        <v>2706</v>
      </c>
      <c r="H539" t="s">
        <v>2825</v>
      </c>
      <c r="L539" t="s">
        <v>3131</v>
      </c>
      <c r="M539" t="s">
        <v>3712</v>
      </c>
      <c r="N539" t="s">
        <v>4360</v>
      </c>
      <c r="O539" t="s">
        <v>4476</v>
      </c>
      <c r="P539" t="s">
        <v>4491</v>
      </c>
    </row>
    <row r="540" spans="1:16" x14ac:dyDescent="0.2">
      <c r="A540" t="s">
        <v>412</v>
      </c>
      <c r="B540" t="s">
        <v>1026</v>
      </c>
      <c r="C540" t="s">
        <v>1422</v>
      </c>
      <c r="D540" t="s">
        <v>1699</v>
      </c>
      <c r="E540" t="s">
        <v>1996</v>
      </c>
      <c r="F540" t="s">
        <v>2158</v>
      </c>
      <c r="G540" t="s">
        <v>2707</v>
      </c>
      <c r="H540" t="s">
        <v>2825</v>
      </c>
      <c r="L540" t="s">
        <v>3132</v>
      </c>
      <c r="M540" t="s">
        <v>3713</v>
      </c>
      <c r="N540" t="s">
        <v>4361</v>
      </c>
      <c r="O540" t="s">
        <v>4476</v>
      </c>
      <c r="P540" t="s">
        <v>4512</v>
      </c>
    </row>
    <row r="541" spans="1:16" x14ac:dyDescent="0.2">
      <c r="A541" t="s">
        <v>412</v>
      </c>
      <c r="B541" t="s">
        <v>1027</v>
      </c>
      <c r="C541" t="s">
        <v>1387</v>
      </c>
      <c r="D541" t="s">
        <v>1673</v>
      </c>
      <c r="E541" t="s">
        <v>1961</v>
      </c>
      <c r="F541" t="s">
        <v>2102</v>
      </c>
      <c r="G541" t="s">
        <v>2708</v>
      </c>
      <c r="H541" t="s">
        <v>2825</v>
      </c>
      <c r="L541" t="s">
        <v>3133</v>
      </c>
      <c r="M541" t="s">
        <v>3714</v>
      </c>
      <c r="N541" t="s">
        <v>4362</v>
      </c>
      <c r="O541" t="s">
        <v>2919</v>
      </c>
      <c r="P541" t="s">
        <v>4478</v>
      </c>
    </row>
    <row r="542" spans="1:16" x14ac:dyDescent="0.2">
      <c r="A542" t="s">
        <v>342</v>
      </c>
      <c r="B542" t="s">
        <v>1028</v>
      </c>
      <c r="C542" t="s">
        <v>1398</v>
      </c>
      <c r="D542" t="s">
        <v>1681</v>
      </c>
      <c r="E542" t="s">
        <v>1972</v>
      </c>
      <c r="F542" t="s">
        <v>2034</v>
      </c>
      <c r="G542" t="s">
        <v>2709</v>
      </c>
      <c r="H542" t="s">
        <v>2825</v>
      </c>
      <c r="M542" t="s">
        <v>3715</v>
      </c>
      <c r="N542" t="s">
        <v>4363</v>
      </c>
      <c r="O542" t="s">
        <v>4475</v>
      </c>
      <c r="P542" t="s">
        <v>4475</v>
      </c>
    </row>
    <row r="543" spans="1:16" x14ac:dyDescent="0.2">
      <c r="A543" t="s">
        <v>413</v>
      </c>
      <c r="B543" t="s">
        <v>1029</v>
      </c>
      <c r="C543" t="s">
        <v>1285</v>
      </c>
      <c r="D543" t="s">
        <v>1590</v>
      </c>
      <c r="E543" t="s">
        <v>1864</v>
      </c>
      <c r="F543" t="s">
        <v>2067</v>
      </c>
      <c r="G543" t="s">
        <v>2710</v>
      </c>
      <c r="H543" t="s">
        <v>2825</v>
      </c>
      <c r="L543" t="s">
        <v>3067</v>
      </c>
      <c r="M543" t="s">
        <v>3716</v>
      </c>
      <c r="N543" t="s">
        <v>4364</v>
      </c>
      <c r="O543" t="s">
        <v>4476</v>
      </c>
      <c r="P543" t="s">
        <v>4489</v>
      </c>
    </row>
    <row r="544" spans="1:16" x14ac:dyDescent="0.2">
      <c r="A544" t="s">
        <v>414</v>
      </c>
      <c r="B544" t="s">
        <v>1030</v>
      </c>
      <c r="C544" t="s">
        <v>1171</v>
      </c>
      <c r="D544" t="s">
        <v>1486</v>
      </c>
      <c r="E544" t="s">
        <v>1756</v>
      </c>
      <c r="F544" t="s">
        <v>2052</v>
      </c>
      <c r="G544" t="s">
        <v>2711</v>
      </c>
      <c r="H544" t="s">
        <v>2829</v>
      </c>
      <c r="L544" t="s">
        <v>3113</v>
      </c>
      <c r="M544" t="s">
        <v>3717</v>
      </c>
      <c r="N544" t="s">
        <v>4365</v>
      </c>
      <c r="O544" t="s">
        <v>2919</v>
      </c>
      <c r="P544" t="s">
        <v>4482</v>
      </c>
    </row>
    <row r="545" spans="1:16" x14ac:dyDescent="0.2">
      <c r="A545" t="s">
        <v>415</v>
      </c>
      <c r="B545" t="s">
        <v>1031</v>
      </c>
      <c r="C545" t="s">
        <v>1372</v>
      </c>
      <c r="D545" t="s">
        <v>1618</v>
      </c>
      <c r="E545" t="s">
        <v>1947</v>
      </c>
      <c r="F545" t="s">
        <v>2141</v>
      </c>
      <c r="G545" t="s">
        <v>2712</v>
      </c>
      <c r="H545" t="s">
        <v>2825</v>
      </c>
      <c r="L545" t="s">
        <v>3134</v>
      </c>
      <c r="M545" t="s">
        <v>3718</v>
      </c>
      <c r="N545" t="s">
        <v>4366</v>
      </c>
      <c r="O545" t="s">
        <v>2919</v>
      </c>
      <c r="P545" t="s">
        <v>4513</v>
      </c>
    </row>
    <row r="546" spans="1:16" x14ac:dyDescent="0.2">
      <c r="A546" t="s">
        <v>416</v>
      </c>
      <c r="B546" t="s">
        <v>1032</v>
      </c>
      <c r="C546" t="s">
        <v>1373</v>
      </c>
      <c r="D546" t="s">
        <v>1663</v>
      </c>
      <c r="E546" t="s">
        <v>1948</v>
      </c>
      <c r="F546" t="s">
        <v>2142</v>
      </c>
      <c r="G546" t="s">
        <v>2713</v>
      </c>
      <c r="H546" t="s">
        <v>2824</v>
      </c>
      <c r="I546" t="s">
        <v>2832</v>
      </c>
      <c r="L546" t="s">
        <v>3082</v>
      </c>
      <c r="M546" t="s">
        <v>3719</v>
      </c>
      <c r="N546" t="s">
        <v>4367</v>
      </c>
      <c r="O546" t="s">
        <v>4477</v>
      </c>
      <c r="P546" t="s">
        <v>4496</v>
      </c>
    </row>
    <row r="547" spans="1:16" x14ac:dyDescent="0.2">
      <c r="A547" t="s">
        <v>417</v>
      </c>
      <c r="B547" t="s">
        <v>1033</v>
      </c>
      <c r="C547" t="s">
        <v>1152</v>
      </c>
      <c r="D547" t="s">
        <v>1468</v>
      </c>
      <c r="E547" t="s">
        <v>1738</v>
      </c>
      <c r="F547" t="s">
        <v>2037</v>
      </c>
      <c r="G547" t="s">
        <v>2714</v>
      </c>
      <c r="H547" t="s">
        <v>2824</v>
      </c>
      <c r="I547" t="s">
        <v>2832</v>
      </c>
      <c r="L547" t="s">
        <v>3135</v>
      </c>
      <c r="M547" t="s">
        <v>3720</v>
      </c>
      <c r="N547" t="s">
        <v>4368</v>
      </c>
      <c r="O547" t="s">
        <v>4475</v>
      </c>
      <c r="P547" t="s">
        <v>4492</v>
      </c>
    </row>
    <row r="548" spans="1:16" x14ac:dyDescent="0.2">
      <c r="A548" t="s">
        <v>418</v>
      </c>
      <c r="B548" t="s">
        <v>1034</v>
      </c>
      <c r="C548" t="s">
        <v>1423</v>
      </c>
      <c r="D548" t="s">
        <v>1700</v>
      </c>
      <c r="E548" t="s">
        <v>1993</v>
      </c>
      <c r="F548" t="s">
        <v>2037</v>
      </c>
      <c r="G548" t="s">
        <v>2715</v>
      </c>
      <c r="H548" t="s">
        <v>2824</v>
      </c>
      <c r="I548" t="s">
        <v>2890</v>
      </c>
      <c r="M548" t="s">
        <v>3721</v>
      </c>
      <c r="N548" t="s">
        <v>4369</v>
      </c>
      <c r="O548" t="s">
        <v>4476</v>
      </c>
      <c r="P548" t="s">
        <v>4514</v>
      </c>
    </row>
    <row r="549" spans="1:16" x14ac:dyDescent="0.2">
      <c r="A549" t="s">
        <v>419</v>
      </c>
      <c r="B549" t="s">
        <v>1035</v>
      </c>
      <c r="C549" t="s">
        <v>1424</v>
      </c>
      <c r="D549" t="s">
        <v>1701</v>
      </c>
      <c r="E549" t="s">
        <v>1997</v>
      </c>
      <c r="F549" t="s">
        <v>2148</v>
      </c>
      <c r="G549" t="s">
        <v>2716</v>
      </c>
      <c r="H549" t="s">
        <v>2828</v>
      </c>
      <c r="K549" t="s">
        <v>2916</v>
      </c>
      <c r="M549" t="s">
        <v>3722</v>
      </c>
      <c r="N549" t="s">
        <v>4370</v>
      </c>
      <c r="O549" t="s">
        <v>4476</v>
      </c>
      <c r="P549" t="s">
        <v>4475</v>
      </c>
    </row>
    <row r="550" spans="1:16" x14ac:dyDescent="0.2">
      <c r="A550" t="s">
        <v>419</v>
      </c>
      <c r="B550" t="s">
        <v>1036</v>
      </c>
      <c r="C550" t="s">
        <v>1425</v>
      </c>
      <c r="D550" t="s">
        <v>1477</v>
      </c>
      <c r="E550" t="s">
        <v>1998</v>
      </c>
      <c r="F550" t="s">
        <v>2159</v>
      </c>
      <c r="G550" t="s">
        <v>2717</v>
      </c>
      <c r="H550" t="s">
        <v>2825</v>
      </c>
      <c r="L550" t="s">
        <v>3136</v>
      </c>
      <c r="M550" t="s">
        <v>3723</v>
      </c>
      <c r="N550" t="s">
        <v>4371</v>
      </c>
      <c r="O550" t="s">
        <v>2919</v>
      </c>
      <c r="P550" t="s">
        <v>4491</v>
      </c>
    </row>
    <row r="551" spans="1:16" x14ac:dyDescent="0.2">
      <c r="A551" t="s">
        <v>420</v>
      </c>
      <c r="B551" t="s">
        <v>1037</v>
      </c>
      <c r="C551" t="s">
        <v>1187</v>
      </c>
      <c r="D551" t="s">
        <v>1501</v>
      </c>
      <c r="E551" t="s">
        <v>1772</v>
      </c>
      <c r="F551" t="s">
        <v>2062</v>
      </c>
      <c r="G551" t="s">
        <v>2718</v>
      </c>
      <c r="H551" t="s">
        <v>2824</v>
      </c>
      <c r="I551" t="s">
        <v>2831</v>
      </c>
      <c r="M551" t="s">
        <v>3724</v>
      </c>
      <c r="N551" t="s">
        <v>4372</v>
      </c>
      <c r="O551" t="s">
        <v>2919</v>
      </c>
      <c r="P551" t="s">
        <v>4515</v>
      </c>
    </row>
    <row r="552" spans="1:16" x14ac:dyDescent="0.2">
      <c r="A552" t="s">
        <v>421</v>
      </c>
      <c r="B552" t="s">
        <v>1038</v>
      </c>
      <c r="C552" t="s">
        <v>1362</v>
      </c>
      <c r="D552" t="s">
        <v>1656</v>
      </c>
      <c r="E552" t="s">
        <v>1938</v>
      </c>
      <c r="F552" t="s">
        <v>2138</v>
      </c>
      <c r="G552" t="s">
        <v>2719</v>
      </c>
      <c r="H552" t="s">
        <v>2828</v>
      </c>
      <c r="K552" t="s">
        <v>2917</v>
      </c>
      <c r="L552" t="s">
        <v>3137</v>
      </c>
      <c r="M552" t="s">
        <v>3725</v>
      </c>
      <c r="N552" t="s">
        <v>4373</v>
      </c>
      <c r="O552" t="s">
        <v>2919</v>
      </c>
      <c r="P552" t="s">
        <v>4516</v>
      </c>
    </row>
    <row r="553" spans="1:16" x14ac:dyDescent="0.2">
      <c r="A553" t="s">
        <v>422</v>
      </c>
      <c r="B553" t="s">
        <v>1039</v>
      </c>
      <c r="C553" t="s">
        <v>1426</v>
      </c>
      <c r="D553" t="s">
        <v>1702</v>
      </c>
      <c r="E553" t="s">
        <v>1999</v>
      </c>
      <c r="F553" t="s">
        <v>2037</v>
      </c>
      <c r="G553" t="s">
        <v>2720</v>
      </c>
      <c r="H553" t="s">
        <v>2825</v>
      </c>
      <c r="L553" s="2" t="s">
        <v>3138</v>
      </c>
      <c r="M553" t="s">
        <v>3726</v>
      </c>
      <c r="N553" t="s">
        <v>4374</v>
      </c>
      <c r="O553" t="s">
        <v>4477</v>
      </c>
      <c r="P553" t="s">
        <v>4517</v>
      </c>
    </row>
    <row r="554" spans="1:16" x14ac:dyDescent="0.2">
      <c r="A554" t="s">
        <v>422</v>
      </c>
      <c r="B554" t="s">
        <v>1040</v>
      </c>
      <c r="C554" t="s">
        <v>1426</v>
      </c>
      <c r="D554" t="s">
        <v>1702</v>
      </c>
      <c r="E554" t="s">
        <v>1999</v>
      </c>
      <c r="F554" t="s">
        <v>2037</v>
      </c>
      <c r="G554" t="s">
        <v>2721</v>
      </c>
      <c r="H554" t="s">
        <v>2825</v>
      </c>
      <c r="L554" s="2" t="s">
        <v>3138</v>
      </c>
      <c r="M554" t="s">
        <v>3727</v>
      </c>
      <c r="N554" t="s">
        <v>4375</v>
      </c>
      <c r="O554" t="s">
        <v>4475</v>
      </c>
      <c r="P554" t="s">
        <v>4475</v>
      </c>
    </row>
    <row r="555" spans="1:16" x14ac:dyDescent="0.2">
      <c r="A555" t="s">
        <v>422</v>
      </c>
      <c r="B555" t="s">
        <v>1041</v>
      </c>
      <c r="C555" t="s">
        <v>1172</v>
      </c>
      <c r="D555" t="s">
        <v>1487</v>
      </c>
      <c r="E555" t="s">
        <v>1757</v>
      </c>
      <c r="F555" t="s">
        <v>2045</v>
      </c>
      <c r="G555" t="s">
        <v>2722</v>
      </c>
      <c r="H555" t="s">
        <v>2825</v>
      </c>
      <c r="M555" t="s">
        <v>3728</v>
      </c>
      <c r="N555" t="s">
        <v>4376</v>
      </c>
      <c r="O555" t="s">
        <v>4475</v>
      </c>
      <c r="P555" t="s">
        <v>4475</v>
      </c>
    </row>
    <row r="556" spans="1:16" x14ac:dyDescent="0.2">
      <c r="A556" t="s">
        <v>423</v>
      </c>
      <c r="B556" t="s">
        <v>1042</v>
      </c>
      <c r="C556" t="s">
        <v>1152</v>
      </c>
      <c r="D556" t="s">
        <v>1468</v>
      </c>
      <c r="E556" t="s">
        <v>1738</v>
      </c>
      <c r="F556" t="s">
        <v>2037</v>
      </c>
      <c r="G556" t="s">
        <v>2723</v>
      </c>
      <c r="H556" t="s">
        <v>2829</v>
      </c>
      <c r="L556" t="s">
        <v>3139</v>
      </c>
      <c r="M556" t="s">
        <v>3729</v>
      </c>
      <c r="N556" t="s">
        <v>4377</v>
      </c>
      <c r="O556" t="s">
        <v>4475</v>
      </c>
      <c r="P556" t="s">
        <v>4481</v>
      </c>
    </row>
    <row r="557" spans="1:16" x14ac:dyDescent="0.2">
      <c r="A557" t="s">
        <v>424</v>
      </c>
      <c r="B557" t="s">
        <v>1043</v>
      </c>
      <c r="C557" t="s">
        <v>1427</v>
      </c>
      <c r="D557" t="s">
        <v>1703</v>
      </c>
      <c r="E557" t="s">
        <v>2000</v>
      </c>
      <c r="F557" t="s">
        <v>2160</v>
      </c>
      <c r="G557" t="s">
        <v>2724</v>
      </c>
      <c r="H557" t="s">
        <v>2825</v>
      </c>
      <c r="M557" t="s">
        <v>3730</v>
      </c>
      <c r="N557" t="s">
        <v>4378</v>
      </c>
      <c r="O557" t="s">
        <v>4475</v>
      </c>
      <c r="P557" t="s">
        <v>4475</v>
      </c>
    </row>
    <row r="558" spans="1:16" x14ac:dyDescent="0.2">
      <c r="A558" t="s">
        <v>423</v>
      </c>
      <c r="B558" t="s">
        <v>1044</v>
      </c>
      <c r="C558" t="s">
        <v>1397</v>
      </c>
      <c r="D558" t="s">
        <v>1680</v>
      </c>
      <c r="E558" t="s">
        <v>1971</v>
      </c>
      <c r="F558" t="s">
        <v>2153</v>
      </c>
      <c r="G558" t="s">
        <v>2725</v>
      </c>
      <c r="H558" t="s">
        <v>2825</v>
      </c>
      <c r="L558" t="s">
        <v>3101</v>
      </c>
      <c r="M558" t="s">
        <v>3731</v>
      </c>
      <c r="N558" t="s">
        <v>4379</v>
      </c>
      <c r="O558" t="s">
        <v>4476</v>
      </c>
      <c r="P558" t="s">
        <v>4518</v>
      </c>
    </row>
    <row r="559" spans="1:16" x14ac:dyDescent="0.2">
      <c r="A559" t="s">
        <v>425</v>
      </c>
      <c r="B559" t="s">
        <v>1045</v>
      </c>
      <c r="C559" t="s">
        <v>1215</v>
      </c>
      <c r="D559" t="s">
        <v>1527</v>
      </c>
      <c r="E559" t="s">
        <v>1797</v>
      </c>
      <c r="F559" t="s">
        <v>2040</v>
      </c>
      <c r="G559" t="s">
        <v>2726</v>
      </c>
      <c r="H559" t="s">
        <v>2825</v>
      </c>
      <c r="M559" t="s">
        <v>3732</v>
      </c>
      <c r="N559" t="s">
        <v>4380</v>
      </c>
      <c r="O559" t="s">
        <v>4475</v>
      </c>
    </row>
    <row r="560" spans="1:16" x14ac:dyDescent="0.2">
      <c r="A560" t="s">
        <v>424</v>
      </c>
      <c r="B560" t="s">
        <v>1046</v>
      </c>
      <c r="C560" t="s">
        <v>1428</v>
      </c>
      <c r="D560" t="s">
        <v>1577</v>
      </c>
      <c r="E560" t="s">
        <v>2001</v>
      </c>
      <c r="F560" t="s">
        <v>2161</v>
      </c>
      <c r="G560" t="s">
        <v>2727</v>
      </c>
      <c r="H560" t="s">
        <v>2825</v>
      </c>
      <c r="M560" t="s">
        <v>3733</v>
      </c>
      <c r="N560" t="s">
        <v>4381</v>
      </c>
      <c r="O560" t="s">
        <v>4476</v>
      </c>
      <c r="P560" t="s">
        <v>4489</v>
      </c>
    </row>
    <row r="561" spans="1:16" x14ac:dyDescent="0.2">
      <c r="A561" t="s">
        <v>426</v>
      </c>
      <c r="B561" t="s">
        <v>1047</v>
      </c>
      <c r="C561" t="s">
        <v>1429</v>
      </c>
      <c r="D561" t="s">
        <v>1704</v>
      </c>
      <c r="E561" t="s">
        <v>2002</v>
      </c>
      <c r="F561" t="s">
        <v>2082</v>
      </c>
      <c r="G561" t="s">
        <v>2728</v>
      </c>
      <c r="H561" t="s">
        <v>2828</v>
      </c>
      <c r="K561" t="s">
        <v>2918</v>
      </c>
      <c r="L561" t="s">
        <v>3140</v>
      </c>
      <c r="M561" t="s">
        <v>3734</v>
      </c>
      <c r="N561" t="s">
        <v>4382</v>
      </c>
      <c r="O561" t="s">
        <v>4475</v>
      </c>
      <c r="P561" t="s">
        <v>4492</v>
      </c>
    </row>
    <row r="562" spans="1:16" x14ac:dyDescent="0.2">
      <c r="A562" t="s">
        <v>427</v>
      </c>
      <c r="B562" t="s">
        <v>1048</v>
      </c>
      <c r="C562" t="s">
        <v>1430</v>
      </c>
      <c r="D562" t="s">
        <v>1705</v>
      </c>
      <c r="E562" t="s">
        <v>2003</v>
      </c>
      <c r="F562" t="s">
        <v>2049</v>
      </c>
      <c r="G562" t="s">
        <v>2729</v>
      </c>
      <c r="H562" t="s">
        <v>2829</v>
      </c>
      <c r="L562" t="s">
        <v>2982</v>
      </c>
      <c r="M562" t="s">
        <v>3735</v>
      </c>
      <c r="N562" t="s">
        <v>4383</v>
      </c>
      <c r="O562" t="s">
        <v>4475</v>
      </c>
      <c r="P562" t="s">
        <v>4475</v>
      </c>
    </row>
    <row r="563" spans="1:16" x14ac:dyDescent="0.2">
      <c r="A563" t="s">
        <v>428</v>
      </c>
      <c r="B563" t="s">
        <v>1049</v>
      </c>
      <c r="C563" t="s">
        <v>1355</v>
      </c>
      <c r="D563" t="s">
        <v>1650</v>
      </c>
      <c r="E563" t="s">
        <v>1931</v>
      </c>
      <c r="F563" t="s">
        <v>2135</v>
      </c>
      <c r="G563" t="s">
        <v>2730</v>
      </c>
      <c r="H563" t="s">
        <v>2829</v>
      </c>
      <c r="L563" t="s">
        <v>3058</v>
      </c>
      <c r="M563" t="s">
        <v>3736</v>
      </c>
      <c r="N563" t="s">
        <v>4384</v>
      </c>
      <c r="O563" t="s">
        <v>2919</v>
      </c>
      <c r="P563" t="s">
        <v>4516</v>
      </c>
    </row>
    <row r="564" spans="1:16" x14ac:dyDescent="0.2">
      <c r="A564" t="s">
        <v>429</v>
      </c>
      <c r="B564" t="s">
        <v>1050</v>
      </c>
      <c r="C564" t="s">
        <v>1291</v>
      </c>
      <c r="D564" t="s">
        <v>1595</v>
      </c>
      <c r="E564" t="s">
        <v>1870</v>
      </c>
      <c r="F564" t="s">
        <v>2069</v>
      </c>
      <c r="G564" t="s">
        <v>2731</v>
      </c>
      <c r="H564" t="s">
        <v>2825</v>
      </c>
      <c r="L564" t="s">
        <v>3141</v>
      </c>
      <c r="M564" t="s">
        <v>3737</v>
      </c>
      <c r="N564" t="s">
        <v>4385</v>
      </c>
      <c r="O564" t="s">
        <v>4476</v>
      </c>
      <c r="P564" t="s">
        <v>4519</v>
      </c>
    </row>
    <row r="565" spans="1:16" x14ac:dyDescent="0.2">
      <c r="A565" t="s">
        <v>430</v>
      </c>
      <c r="B565" t="s">
        <v>1051</v>
      </c>
      <c r="C565" t="s">
        <v>1233</v>
      </c>
      <c r="D565" t="s">
        <v>1543</v>
      </c>
      <c r="E565" t="s">
        <v>1815</v>
      </c>
      <c r="F565" t="s">
        <v>2049</v>
      </c>
      <c r="G565" t="s">
        <v>2732</v>
      </c>
      <c r="H565" t="s">
        <v>2824</v>
      </c>
      <c r="I565" t="s">
        <v>2891</v>
      </c>
      <c r="L565" t="s">
        <v>3142</v>
      </c>
      <c r="M565" t="s">
        <v>3738</v>
      </c>
      <c r="N565" t="s">
        <v>4386</v>
      </c>
      <c r="O565" t="s">
        <v>4475</v>
      </c>
      <c r="P565" t="s">
        <v>4475</v>
      </c>
    </row>
    <row r="566" spans="1:16" x14ac:dyDescent="0.2">
      <c r="A566" t="s">
        <v>431</v>
      </c>
      <c r="B566" t="s">
        <v>1052</v>
      </c>
      <c r="C566" t="s">
        <v>1154</v>
      </c>
      <c r="D566" t="s">
        <v>1470</v>
      </c>
      <c r="E566" t="s">
        <v>1740</v>
      </c>
      <c r="F566" t="s">
        <v>2034</v>
      </c>
      <c r="G566" t="s">
        <v>2733</v>
      </c>
      <c r="H566" t="s">
        <v>2829</v>
      </c>
      <c r="M566" t="s">
        <v>3739</v>
      </c>
      <c r="N566" t="s">
        <v>4387</v>
      </c>
      <c r="O566" t="s">
        <v>4476</v>
      </c>
      <c r="P566" t="s">
        <v>4491</v>
      </c>
    </row>
    <row r="567" spans="1:16" x14ac:dyDescent="0.2">
      <c r="A567" t="s">
        <v>432</v>
      </c>
      <c r="B567" t="s">
        <v>1053</v>
      </c>
      <c r="C567" t="s">
        <v>1431</v>
      </c>
      <c r="D567" t="s">
        <v>1706</v>
      </c>
      <c r="E567" t="s">
        <v>2004</v>
      </c>
      <c r="F567" t="s">
        <v>2034</v>
      </c>
      <c r="G567" t="s">
        <v>2734</v>
      </c>
      <c r="H567" t="s">
        <v>2825</v>
      </c>
      <c r="M567" t="s">
        <v>3740</v>
      </c>
      <c r="N567" t="s">
        <v>4388</v>
      </c>
      <c r="O567" t="s">
        <v>4477</v>
      </c>
      <c r="P567" t="s">
        <v>4520</v>
      </c>
    </row>
    <row r="568" spans="1:16" x14ac:dyDescent="0.2">
      <c r="A568" t="s">
        <v>433</v>
      </c>
      <c r="B568" t="s">
        <v>1054</v>
      </c>
      <c r="C568" t="s">
        <v>1432</v>
      </c>
      <c r="D568" t="s">
        <v>1707</v>
      </c>
      <c r="E568" t="s">
        <v>2005</v>
      </c>
      <c r="F568" t="s">
        <v>2162</v>
      </c>
      <c r="G568" t="s">
        <v>2735</v>
      </c>
      <c r="H568" t="s">
        <v>2825</v>
      </c>
      <c r="M568" t="s">
        <v>3741</v>
      </c>
      <c r="N568" t="s">
        <v>4389</v>
      </c>
      <c r="O568" t="s">
        <v>4475</v>
      </c>
      <c r="P568" t="s">
        <v>4475</v>
      </c>
    </row>
    <row r="569" spans="1:16" x14ac:dyDescent="0.2">
      <c r="A569" t="s">
        <v>431</v>
      </c>
      <c r="B569" t="s">
        <v>1055</v>
      </c>
      <c r="C569" t="s">
        <v>1419</v>
      </c>
      <c r="D569" t="s">
        <v>1697</v>
      </c>
      <c r="E569" t="s">
        <v>1993</v>
      </c>
      <c r="F569" t="s">
        <v>2034</v>
      </c>
      <c r="G569" t="s">
        <v>2736</v>
      </c>
      <c r="H569" t="s">
        <v>2825</v>
      </c>
      <c r="L569" t="s">
        <v>3143</v>
      </c>
      <c r="M569" t="s">
        <v>3742</v>
      </c>
      <c r="N569" t="s">
        <v>4390</v>
      </c>
      <c r="O569" t="s">
        <v>4475</v>
      </c>
      <c r="P569" t="s">
        <v>4492</v>
      </c>
    </row>
    <row r="570" spans="1:16" x14ac:dyDescent="0.2">
      <c r="A570" t="s">
        <v>434</v>
      </c>
      <c r="B570" t="s">
        <v>1056</v>
      </c>
      <c r="C570" t="s">
        <v>1387</v>
      </c>
      <c r="D570" t="s">
        <v>1673</v>
      </c>
      <c r="E570" t="s">
        <v>1961</v>
      </c>
      <c r="F570" t="s">
        <v>2102</v>
      </c>
      <c r="G570" t="s">
        <v>2737</v>
      </c>
      <c r="H570" t="s">
        <v>2825</v>
      </c>
      <c r="L570" t="s">
        <v>3144</v>
      </c>
      <c r="M570" t="s">
        <v>3743</v>
      </c>
      <c r="N570" t="s">
        <v>4391</v>
      </c>
      <c r="O570" t="s">
        <v>4476</v>
      </c>
      <c r="P570" t="s">
        <v>4475</v>
      </c>
    </row>
    <row r="571" spans="1:16" x14ac:dyDescent="0.2">
      <c r="A571" t="s">
        <v>435</v>
      </c>
      <c r="B571" t="s">
        <v>1057</v>
      </c>
      <c r="C571" t="s">
        <v>1372</v>
      </c>
      <c r="D571" t="s">
        <v>1618</v>
      </c>
      <c r="E571" t="s">
        <v>1947</v>
      </c>
      <c r="F571" t="s">
        <v>2141</v>
      </c>
      <c r="G571" t="s">
        <v>2738</v>
      </c>
      <c r="H571" t="s">
        <v>2825</v>
      </c>
      <c r="M571" t="s">
        <v>3628</v>
      </c>
      <c r="N571" t="s">
        <v>4277</v>
      </c>
      <c r="O571" t="s">
        <v>2919</v>
      </c>
      <c r="P571" t="s">
        <v>4478</v>
      </c>
    </row>
    <row r="572" spans="1:16" x14ac:dyDescent="0.2">
      <c r="A572" t="s">
        <v>436</v>
      </c>
      <c r="B572" t="s">
        <v>1058</v>
      </c>
      <c r="C572" t="s">
        <v>1409</v>
      </c>
      <c r="D572" t="s">
        <v>1653</v>
      </c>
      <c r="E572" t="s">
        <v>1983</v>
      </c>
      <c r="F572" t="s">
        <v>2032</v>
      </c>
      <c r="G572" t="s">
        <v>2739</v>
      </c>
      <c r="H572" t="s">
        <v>2824</v>
      </c>
      <c r="I572" t="s">
        <v>2830</v>
      </c>
      <c r="L572" t="s">
        <v>3145</v>
      </c>
      <c r="M572" t="s">
        <v>3744</v>
      </c>
      <c r="N572" t="s">
        <v>4392</v>
      </c>
      <c r="O572" t="s">
        <v>2919</v>
      </c>
      <c r="P572" t="s">
        <v>2919</v>
      </c>
    </row>
    <row r="573" spans="1:16" x14ac:dyDescent="0.2">
      <c r="A573" t="s">
        <v>436</v>
      </c>
      <c r="B573" t="s">
        <v>1059</v>
      </c>
      <c r="C573" t="s">
        <v>1223</v>
      </c>
      <c r="D573" t="s">
        <v>1534</v>
      </c>
      <c r="E573" t="s">
        <v>1805</v>
      </c>
      <c r="F573" t="s">
        <v>2087</v>
      </c>
      <c r="G573" t="s">
        <v>2740</v>
      </c>
      <c r="H573" t="s">
        <v>2829</v>
      </c>
      <c r="L573" t="s">
        <v>3146</v>
      </c>
      <c r="M573" t="s">
        <v>3745</v>
      </c>
      <c r="N573" t="s">
        <v>4393</v>
      </c>
      <c r="O573" t="s">
        <v>4476</v>
      </c>
      <c r="P573" t="s">
        <v>4489</v>
      </c>
    </row>
    <row r="574" spans="1:16" x14ac:dyDescent="0.2">
      <c r="A574" t="s">
        <v>436</v>
      </c>
      <c r="B574" t="s">
        <v>1060</v>
      </c>
      <c r="C574" t="s">
        <v>1216</v>
      </c>
      <c r="D574" t="s">
        <v>1528</v>
      </c>
      <c r="E574" t="s">
        <v>1798</v>
      </c>
      <c r="F574" t="s">
        <v>2082</v>
      </c>
      <c r="G574" t="s">
        <v>2741</v>
      </c>
      <c r="H574" t="s">
        <v>2825</v>
      </c>
      <c r="L574" t="s">
        <v>3011</v>
      </c>
      <c r="M574" t="s">
        <v>3746</v>
      </c>
      <c r="N574" t="s">
        <v>4394</v>
      </c>
      <c r="O574" t="s">
        <v>4476</v>
      </c>
      <c r="P574" t="s">
        <v>4475</v>
      </c>
    </row>
    <row r="575" spans="1:16" x14ac:dyDescent="0.2">
      <c r="A575" t="s">
        <v>437</v>
      </c>
      <c r="B575" t="s">
        <v>1061</v>
      </c>
      <c r="C575" t="s">
        <v>1273</v>
      </c>
      <c r="D575" t="s">
        <v>1580</v>
      </c>
      <c r="E575" t="s">
        <v>1852</v>
      </c>
      <c r="F575" t="s">
        <v>2050</v>
      </c>
      <c r="G575" t="s">
        <v>2742</v>
      </c>
      <c r="H575" t="s">
        <v>2825</v>
      </c>
      <c r="M575" t="s">
        <v>3747</v>
      </c>
      <c r="N575" t="s">
        <v>4395</v>
      </c>
      <c r="O575" t="s">
        <v>4475</v>
      </c>
      <c r="P575" t="s">
        <v>4475</v>
      </c>
    </row>
    <row r="576" spans="1:16" x14ac:dyDescent="0.2">
      <c r="A576" t="s">
        <v>438</v>
      </c>
      <c r="B576" t="s">
        <v>1062</v>
      </c>
      <c r="C576" t="s">
        <v>1433</v>
      </c>
      <c r="D576" t="s">
        <v>1672</v>
      </c>
      <c r="E576" t="s">
        <v>2006</v>
      </c>
      <c r="F576" t="s">
        <v>2125</v>
      </c>
      <c r="G576" t="s">
        <v>2743</v>
      </c>
      <c r="H576" t="s">
        <v>2829</v>
      </c>
      <c r="L576" t="s">
        <v>3147</v>
      </c>
      <c r="M576" t="s">
        <v>3748</v>
      </c>
      <c r="N576" t="s">
        <v>4396</v>
      </c>
      <c r="O576" t="s">
        <v>4477</v>
      </c>
      <c r="P576" t="s">
        <v>4521</v>
      </c>
    </row>
    <row r="577" spans="1:16" x14ac:dyDescent="0.2">
      <c r="A577" t="s">
        <v>439</v>
      </c>
      <c r="B577" t="s">
        <v>1063</v>
      </c>
      <c r="C577" t="s">
        <v>1434</v>
      </c>
      <c r="D577" t="s">
        <v>1708</v>
      </c>
      <c r="E577" t="s">
        <v>2007</v>
      </c>
      <c r="F577" t="s">
        <v>2163</v>
      </c>
      <c r="G577" t="s">
        <v>2744</v>
      </c>
      <c r="H577" t="s">
        <v>2825</v>
      </c>
      <c r="L577" t="s">
        <v>3148</v>
      </c>
      <c r="M577" t="s">
        <v>3749</v>
      </c>
      <c r="N577" t="s">
        <v>4397</v>
      </c>
      <c r="O577" t="s">
        <v>4476</v>
      </c>
      <c r="P577" t="s">
        <v>4475</v>
      </c>
    </row>
    <row r="578" spans="1:16" x14ac:dyDescent="0.2">
      <c r="A578" t="s">
        <v>198</v>
      </c>
      <c r="B578" t="s">
        <v>1064</v>
      </c>
      <c r="C578" t="s">
        <v>1434</v>
      </c>
      <c r="D578" t="s">
        <v>1708</v>
      </c>
      <c r="E578" t="s">
        <v>2007</v>
      </c>
      <c r="F578" t="s">
        <v>2163</v>
      </c>
      <c r="G578" t="s">
        <v>2744</v>
      </c>
      <c r="H578" t="s">
        <v>2825</v>
      </c>
      <c r="L578" t="s">
        <v>3148</v>
      </c>
      <c r="M578" t="s">
        <v>3750</v>
      </c>
      <c r="N578" t="s">
        <v>4397</v>
      </c>
      <c r="O578" t="s">
        <v>4476</v>
      </c>
      <c r="P578" t="s">
        <v>4475</v>
      </c>
    </row>
    <row r="579" spans="1:16" x14ac:dyDescent="0.2">
      <c r="A579" t="s">
        <v>439</v>
      </c>
      <c r="B579" t="s">
        <v>1065</v>
      </c>
      <c r="C579" t="s">
        <v>1435</v>
      </c>
      <c r="D579" t="s">
        <v>1709</v>
      </c>
      <c r="E579" t="s">
        <v>2008</v>
      </c>
      <c r="F579" t="s">
        <v>2046</v>
      </c>
      <c r="G579" t="s">
        <v>2745</v>
      </c>
      <c r="H579" t="s">
        <v>2825</v>
      </c>
      <c r="M579" t="s">
        <v>3751</v>
      </c>
      <c r="N579" t="s">
        <v>4398</v>
      </c>
      <c r="O579" t="s">
        <v>4476</v>
      </c>
      <c r="P579" t="s">
        <v>4522</v>
      </c>
    </row>
    <row r="580" spans="1:16" x14ac:dyDescent="0.2">
      <c r="A580" t="s">
        <v>440</v>
      </c>
      <c r="B580" t="s">
        <v>1066</v>
      </c>
      <c r="C580" t="s">
        <v>1434</v>
      </c>
      <c r="D580" t="s">
        <v>1708</v>
      </c>
      <c r="E580" t="s">
        <v>2007</v>
      </c>
      <c r="F580" t="s">
        <v>2163</v>
      </c>
      <c r="G580" t="s">
        <v>2744</v>
      </c>
      <c r="H580" t="s">
        <v>2825</v>
      </c>
      <c r="L580" t="s">
        <v>3148</v>
      </c>
      <c r="M580" t="s">
        <v>3752</v>
      </c>
      <c r="N580" t="s">
        <v>4397</v>
      </c>
      <c r="O580" t="s">
        <v>4476</v>
      </c>
      <c r="P580" t="s">
        <v>4475</v>
      </c>
    </row>
    <row r="581" spans="1:16" x14ac:dyDescent="0.2">
      <c r="A581" t="s">
        <v>441</v>
      </c>
      <c r="B581" t="s">
        <v>1067</v>
      </c>
      <c r="C581" t="s">
        <v>1285</v>
      </c>
      <c r="D581" t="s">
        <v>1590</v>
      </c>
      <c r="E581" t="s">
        <v>1864</v>
      </c>
      <c r="F581" t="s">
        <v>2067</v>
      </c>
      <c r="G581" t="s">
        <v>2746</v>
      </c>
      <c r="H581" t="s">
        <v>2829</v>
      </c>
      <c r="L581" t="s">
        <v>3149</v>
      </c>
      <c r="M581" t="s">
        <v>3753</v>
      </c>
      <c r="N581" t="s">
        <v>4399</v>
      </c>
      <c r="O581" t="s">
        <v>4476</v>
      </c>
      <c r="P581" t="s">
        <v>4485</v>
      </c>
    </row>
    <row r="582" spans="1:16" x14ac:dyDescent="0.2">
      <c r="A582" t="s">
        <v>442</v>
      </c>
      <c r="B582" t="s">
        <v>1068</v>
      </c>
      <c r="C582" t="s">
        <v>1172</v>
      </c>
      <c r="D582" t="s">
        <v>1487</v>
      </c>
      <c r="E582" t="s">
        <v>1757</v>
      </c>
      <c r="F582" t="s">
        <v>2045</v>
      </c>
      <c r="G582" t="s">
        <v>2747</v>
      </c>
      <c r="H582" t="s">
        <v>2825</v>
      </c>
      <c r="L582" t="s">
        <v>3150</v>
      </c>
      <c r="M582" t="s">
        <v>3754</v>
      </c>
      <c r="N582" t="s">
        <v>4400</v>
      </c>
      <c r="O582" t="s">
        <v>4475</v>
      </c>
      <c r="P582" t="s">
        <v>4475</v>
      </c>
    </row>
    <row r="583" spans="1:16" x14ac:dyDescent="0.2">
      <c r="A583" t="s">
        <v>443</v>
      </c>
      <c r="B583" t="s">
        <v>1069</v>
      </c>
      <c r="C583" t="s">
        <v>1436</v>
      </c>
      <c r="D583" t="s">
        <v>1643</v>
      </c>
      <c r="E583" t="s">
        <v>2009</v>
      </c>
      <c r="F583" t="s">
        <v>2067</v>
      </c>
      <c r="G583" t="s">
        <v>2748</v>
      </c>
      <c r="H583" t="s">
        <v>2825</v>
      </c>
      <c r="M583" t="s">
        <v>3755</v>
      </c>
      <c r="N583" t="s">
        <v>4401</v>
      </c>
      <c r="O583" t="s">
        <v>2919</v>
      </c>
      <c r="P583" t="s">
        <v>4516</v>
      </c>
    </row>
    <row r="584" spans="1:16" x14ac:dyDescent="0.2">
      <c r="A584" t="s">
        <v>440</v>
      </c>
      <c r="B584" t="s">
        <v>1070</v>
      </c>
      <c r="C584" t="s">
        <v>1280</v>
      </c>
      <c r="D584" t="s">
        <v>1586</v>
      </c>
      <c r="E584" t="s">
        <v>1859</v>
      </c>
      <c r="F584" t="s">
        <v>2062</v>
      </c>
      <c r="G584" t="s">
        <v>2749</v>
      </c>
      <c r="H584" t="s">
        <v>2829</v>
      </c>
      <c r="L584" t="s">
        <v>3151</v>
      </c>
      <c r="M584" t="s">
        <v>3756</v>
      </c>
      <c r="N584" t="s">
        <v>4402</v>
      </c>
      <c r="O584" t="s">
        <v>2919</v>
      </c>
      <c r="P584" t="s">
        <v>4523</v>
      </c>
    </row>
    <row r="585" spans="1:16" x14ac:dyDescent="0.2">
      <c r="A585" t="s">
        <v>444</v>
      </c>
      <c r="B585" t="s">
        <v>1071</v>
      </c>
      <c r="C585" t="s">
        <v>1171</v>
      </c>
      <c r="D585" t="s">
        <v>1486</v>
      </c>
      <c r="E585" t="s">
        <v>1756</v>
      </c>
      <c r="F585" t="s">
        <v>2052</v>
      </c>
      <c r="G585" t="s">
        <v>2750</v>
      </c>
      <c r="H585" t="s">
        <v>2829</v>
      </c>
      <c r="L585" t="s">
        <v>3113</v>
      </c>
      <c r="M585" t="s">
        <v>3757</v>
      </c>
      <c r="N585" t="s">
        <v>4403</v>
      </c>
      <c r="O585" t="s">
        <v>4475</v>
      </c>
      <c r="P585" t="s">
        <v>4475</v>
      </c>
    </row>
    <row r="586" spans="1:16" x14ac:dyDescent="0.2">
      <c r="A586" t="s">
        <v>445</v>
      </c>
      <c r="B586" t="s">
        <v>1072</v>
      </c>
      <c r="C586" t="s">
        <v>1355</v>
      </c>
      <c r="D586" t="s">
        <v>1650</v>
      </c>
      <c r="E586" t="s">
        <v>1931</v>
      </c>
      <c r="F586" t="s">
        <v>2135</v>
      </c>
      <c r="G586" t="s">
        <v>2751</v>
      </c>
      <c r="H586" t="s">
        <v>2825</v>
      </c>
      <c r="L586" t="s">
        <v>3058</v>
      </c>
      <c r="M586" t="s">
        <v>3758</v>
      </c>
      <c r="N586" t="s">
        <v>4404</v>
      </c>
      <c r="O586" t="s">
        <v>4476</v>
      </c>
      <c r="P586" t="s">
        <v>4489</v>
      </c>
    </row>
    <row r="587" spans="1:16" x14ac:dyDescent="0.2">
      <c r="A587" t="s">
        <v>446</v>
      </c>
      <c r="B587" t="s">
        <v>1073</v>
      </c>
      <c r="C587" t="s">
        <v>1437</v>
      </c>
      <c r="D587" t="s">
        <v>1710</v>
      </c>
      <c r="E587" t="s">
        <v>2010</v>
      </c>
      <c r="F587" t="s">
        <v>2079</v>
      </c>
      <c r="G587" t="s">
        <v>2752</v>
      </c>
      <c r="H587" t="s">
        <v>2828</v>
      </c>
      <c r="K587" t="s">
        <v>2897</v>
      </c>
      <c r="M587" t="s">
        <v>3759</v>
      </c>
      <c r="N587" t="s">
        <v>4405</v>
      </c>
      <c r="O587" t="s">
        <v>2919</v>
      </c>
      <c r="P587" t="s">
        <v>4524</v>
      </c>
    </row>
    <row r="588" spans="1:16" x14ac:dyDescent="0.2">
      <c r="A588" t="s">
        <v>447</v>
      </c>
      <c r="B588" t="s">
        <v>1074</v>
      </c>
      <c r="C588" t="s">
        <v>1438</v>
      </c>
      <c r="D588" t="s">
        <v>1711</v>
      </c>
      <c r="E588" t="s">
        <v>2011</v>
      </c>
      <c r="F588" t="s">
        <v>2133</v>
      </c>
      <c r="G588" t="s">
        <v>2753</v>
      </c>
      <c r="H588" t="s">
        <v>2824</v>
      </c>
      <c r="I588" t="s">
        <v>2892</v>
      </c>
      <c r="M588" t="s">
        <v>3760</v>
      </c>
      <c r="N588" t="s">
        <v>4406</v>
      </c>
      <c r="O588" t="s">
        <v>4475</v>
      </c>
      <c r="P588" t="s">
        <v>4475</v>
      </c>
    </row>
    <row r="589" spans="1:16" x14ac:dyDescent="0.2">
      <c r="A589" t="s">
        <v>448</v>
      </c>
      <c r="B589" t="s">
        <v>1075</v>
      </c>
      <c r="C589" t="s">
        <v>1146</v>
      </c>
      <c r="D589" t="s">
        <v>1462</v>
      </c>
      <c r="E589" t="s">
        <v>1732</v>
      </c>
      <c r="F589" t="s">
        <v>2033</v>
      </c>
      <c r="G589" t="s">
        <v>2754</v>
      </c>
      <c r="H589" t="s">
        <v>2829</v>
      </c>
      <c r="L589" t="s">
        <v>3113</v>
      </c>
      <c r="M589" t="s">
        <v>3761</v>
      </c>
      <c r="N589" t="s">
        <v>4407</v>
      </c>
      <c r="O589" t="s">
        <v>4475</v>
      </c>
      <c r="P589" t="s">
        <v>4475</v>
      </c>
    </row>
    <row r="590" spans="1:16" x14ac:dyDescent="0.2">
      <c r="A590" t="s">
        <v>446</v>
      </c>
      <c r="B590" t="s">
        <v>1076</v>
      </c>
      <c r="C590" t="s">
        <v>1439</v>
      </c>
      <c r="D590" t="s">
        <v>1712</v>
      </c>
      <c r="E590" t="s">
        <v>2012</v>
      </c>
      <c r="F590" t="s">
        <v>2164</v>
      </c>
      <c r="G590" t="s">
        <v>2755</v>
      </c>
      <c r="H590" t="s">
        <v>2825</v>
      </c>
      <c r="M590" t="s">
        <v>3762</v>
      </c>
      <c r="N590" t="s">
        <v>4408</v>
      </c>
      <c r="O590" t="s">
        <v>2919</v>
      </c>
      <c r="P590" t="s">
        <v>4525</v>
      </c>
    </row>
    <row r="591" spans="1:16" x14ac:dyDescent="0.2">
      <c r="A591" t="s">
        <v>449</v>
      </c>
      <c r="B591" t="s">
        <v>1077</v>
      </c>
      <c r="C591" t="s">
        <v>1432</v>
      </c>
      <c r="D591" t="s">
        <v>1707</v>
      </c>
      <c r="E591" t="s">
        <v>2005</v>
      </c>
      <c r="F591" t="s">
        <v>2162</v>
      </c>
      <c r="G591" t="s">
        <v>2756</v>
      </c>
      <c r="H591" t="s">
        <v>2825</v>
      </c>
      <c r="M591" t="s">
        <v>3763</v>
      </c>
      <c r="N591" t="s">
        <v>4409</v>
      </c>
      <c r="O591" t="s">
        <v>4476</v>
      </c>
      <c r="P591" t="s">
        <v>4475</v>
      </c>
    </row>
    <row r="592" spans="1:16" x14ac:dyDescent="0.2">
      <c r="A592" t="s">
        <v>450</v>
      </c>
      <c r="B592" t="s">
        <v>1078</v>
      </c>
      <c r="C592" t="s">
        <v>1440</v>
      </c>
      <c r="D592" t="s">
        <v>1713</v>
      </c>
      <c r="E592" t="s">
        <v>2013</v>
      </c>
      <c r="F592" t="s">
        <v>2126</v>
      </c>
      <c r="G592" t="s">
        <v>2757</v>
      </c>
      <c r="H592" t="s">
        <v>2828</v>
      </c>
      <c r="K592" t="s">
        <v>2919</v>
      </c>
      <c r="L592" t="s">
        <v>3152</v>
      </c>
      <c r="M592" t="s">
        <v>3764</v>
      </c>
      <c r="N592" t="s">
        <v>4410</v>
      </c>
      <c r="O592" t="s">
        <v>2919</v>
      </c>
      <c r="P592" t="s">
        <v>2919</v>
      </c>
    </row>
    <row r="593" spans="1:16" x14ac:dyDescent="0.2">
      <c r="A593" t="s">
        <v>451</v>
      </c>
      <c r="B593" t="s">
        <v>1079</v>
      </c>
      <c r="C593" t="s">
        <v>1441</v>
      </c>
      <c r="D593" t="s">
        <v>1714</v>
      </c>
      <c r="E593" t="s">
        <v>1993</v>
      </c>
      <c r="F593" t="s">
        <v>2069</v>
      </c>
      <c r="G593" t="s">
        <v>2758</v>
      </c>
      <c r="H593" t="s">
        <v>2825</v>
      </c>
      <c r="M593" t="s">
        <v>3765</v>
      </c>
      <c r="N593" t="s">
        <v>4411</v>
      </c>
      <c r="O593" t="s">
        <v>2919</v>
      </c>
      <c r="P593" t="s">
        <v>4516</v>
      </c>
    </row>
    <row r="594" spans="1:16" x14ac:dyDescent="0.2">
      <c r="A594" t="s">
        <v>165</v>
      </c>
      <c r="B594" t="s">
        <v>1080</v>
      </c>
      <c r="C594" t="s">
        <v>1442</v>
      </c>
      <c r="D594" t="s">
        <v>1715</v>
      </c>
      <c r="E594" t="s">
        <v>2014</v>
      </c>
      <c r="F594" t="s">
        <v>2136</v>
      </c>
      <c r="G594" t="s">
        <v>2759</v>
      </c>
      <c r="H594" t="s">
        <v>2825</v>
      </c>
      <c r="L594" t="s">
        <v>3153</v>
      </c>
      <c r="M594" t="s">
        <v>3766</v>
      </c>
      <c r="N594" t="s">
        <v>4412</v>
      </c>
      <c r="O594" t="s">
        <v>4476</v>
      </c>
    </row>
    <row r="595" spans="1:16" x14ac:dyDescent="0.2">
      <c r="A595" t="s">
        <v>452</v>
      </c>
      <c r="B595" t="s">
        <v>1081</v>
      </c>
      <c r="C595" t="s">
        <v>1330</v>
      </c>
      <c r="D595" t="s">
        <v>1628</v>
      </c>
      <c r="E595" t="s">
        <v>1906</v>
      </c>
      <c r="F595" t="s">
        <v>2128</v>
      </c>
      <c r="G595" t="s">
        <v>2760</v>
      </c>
      <c r="H595" t="s">
        <v>2828</v>
      </c>
      <c r="K595" t="s">
        <v>2896</v>
      </c>
      <c r="M595" t="s">
        <v>3767</v>
      </c>
      <c r="N595" t="s">
        <v>4413</v>
      </c>
      <c r="O595" t="s">
        <v>4476</v>
      </c>
      <c r="P595" t="s">
        <v>4475</v>
      </c>
    </row>
    <row r="596" spans="1:16" x14ac:dyDescent="0.2">
      <c r="A596" t="s">
        <v>453</v>
      </c>
      <c r="B596" t="s">
        <v>1082</v>
      </c>
      <c r="C596" t="s">
        <v>1443</v>
      </c>
      <c r="D596" t="s">
        <v>1716</v>
      </c>
      <c r="E596" t="s">
        <v>2015</v>
      </c>
      <c r="F596" t="s">
        <v>2077</v>
      </c>
      <c r="G596" t="s">
        <v>2761</v>
      </c>
      <c r="H596" t="s">
        <v>2828</v>
      </c>
      <c r="K596" t="s">
        <v>2896</v>
      </c>
      <c r="M596" t="s">
        <v>3768</v>
      </c>
      <c r="N596" t="s">
        <v>4414</v>
      </c>
      <c r="O596" t="s">
        <v>4475</v>
      </c>
      <c r="P596" t="s">
        <v>4475</v>
      </c>
    </row>
    <row r="597" spans="1:16" x14ac:dyDescent="0.2">
      <c r="A597" t="s">
        <v>454</v>
      </c>
      <c r="B597" t="s">
        <v>1083</v>
      </c>
      <c r="C597" t="s">
        <v>1171</v>
      </c>
      <c r="D597" t="s">
        <v>1486</v>
      </c>
      <c r="E597" t="s">
        <v>1756</v>
      </c>
      <c r="F597" t="s">
        <v>2052</v>
      </c>
      <c r="G597" t="s">
        <v>2762</v>
      </c>
      <c r="H597" t="s">
        <v>2829</v>
      </c>
      <c r="L597" t="s">
        <v>3113</v>
      </c>
      <c r="M597" t="s">
        <v>3769</v>
      </c>
      <c r="N597" t="s">
        <v>4415</v>
      </c>
      <c r="O597" t="s">
        <v>4475</v>
      </c>
      <c r="P597" t="s">
        <v>4475</v>
      </c>
    </row>
    <row r="598" spans="1:16" x14ac:dyDescent="0.2">
      <c r="A598" t="s">
        <v>453</v>
      </c>
      <c r="B598" t="s">
        <v>1084</v>
      </c>
      <c r="C598" t="s">
        <v>1444</v>
      </c>
      <c r="D598" t="s">
        <v>1717</v>
      </c>
      <c r="E598" t="s">
        <v>2016</v>
      </c>
      <c r="F598" t="s">
        <v>2103</v>
      </c>
      <c r="G598" t="s">
        <v>2763</v>
      </c>
      <c r="H598" t="s">
        <v>2825</v>
      </c>
      <c r="L598" t="s">
        <v>3154</v>
      </c>
      <c r="M598" t="s">
        <v>3770</v>
      </c>
      <c r="N598" t="s">
        <v>4416</v>
      </c>
      <c r="O598" t="s">
        <v>4475</v>
      </c>
      <c r="P598" t="s">
        <v>4475</v>
      </c>
    </row>
    <row r="599" spans="1:16" x14ac:dyDescent="0.2">
      <c r="A599" t="s">
        <v>455</v>
      </c>
      <c r="B599" t="s">
        <v>1085</v>
      </c>
      <c r="C599" t="s">
        <v>1445</v>
      </c>
      <c r="D599" t="s">
        <v>1718</v>
      </c>
      <c r="E599" t="s">
        <v>2017</v>
      </c>
      <c r="F599" t="s">
        <v>2069</v>
      </c>
      <c r="G599" t="s">
        <v>2764</v>
      </c>
      <c r="H599" t="s">
        <v>2825</v>
      </c>
      <c r="L599" t="s">
        <v>3155</v>
      </c>
      <c r="M599" t="s">
        <v>3771</v>
      </c>
      <c r="N599" t="s">
        <v>4417</v>
      </c>
      <c r="O599" t="s">
        <v>4475</v>
      </c>
      <c r="P599" t="s">
        <v>4475</v>
      </c>
    </row>
    <row r="600" spans="1:16" x14ac:dyDescent="0.2">
      <c r="A600" t="s">
        <v>456</v>
      </c>
      <c r="B600" t="s">
        <v>1086</v>
      </c>
      <c r="C600" t="s">
        <v>1164</v>
      </c>
      <c r="D600" t="s">
        <v>1479</v>
      </c>
      <c r="E600" t="s">
        <v>1749</v>
      </c>
      <c r="F600" t="s">
        <v>2048</v>
      </c>
      <c r="G600" t="s">
        <v>2765</v>
      </c>
      <c r="H600" t="s">
        <v>2825</v>
      </c>
      <c r="L600" t="s">
        <v>3101</v>
      </c>
      <c r="M600" t="s">
        <v>3772</v>
      </c>
      <c r="N600" t="s">
        <v>4418</v>
      </c>
      <c r="O600" t="s">
        <v>4476</v>
      </c>
      <c r="P600" t="s">
        <v>4477</v>
      </c>
    </row>
    <row r="601" spans="1:16" x14ac:dyDescent="0.2">
      <c r="A601" t="s">
        <v>456</v>
      </c>
      <c r="B601" t="s">
        <v>1087</v>
      </c>
      <c r="C601" t="s">
        <v>1299</v>
      </c>
      <c r="D601" t="s">
        <v>1603</v>
      </c>
      <c r="E601" t="s">
        <v>1877</v>
      </c>
      <c r="F601" t="s">
        <v>2033</v>
      </c>
      <c r="G601" t="s">
        <v>2766</v>
      </c>
      <c r="H601" t="s">
        <v>2825</v>
      </c>
      <c r="L601" t="s">
        <v>3101</v>
      </c>
      <c r="M601" t="s">
        <v>3773</v>
      </c>
      <c r="N601" t="s">
        <v>4419</v>
      </c>
      <c r="O601" t="s">
        <v>4475</v>
      </c>
      <c r="P601" t="s">
        <v>4475</v>
      </c>
    </row>
    <row r="602" spans="1:16" x14ac:dyDescent="0.2">
      <c r="A602" t="s">
        <v>457</v>
      </c>
      <c r="B602" t="s">
        <v>1088</v>
      </c>
      <c r="C602" t="s">
        <v>1288</v>
      </c>
      <c r="D602" t="s">
        <v>1593</v>
      </c>
      <c r="E602" t="s">
        <v>1867</v>
      </c>
      <c r="F602" t="s">
        <v>2067</v>
      </c>
      <c r="G602" t="s">
        <v>2767</v>
      </c>
      <c r="H602" t="s">
        <v>2825</v>
      </c>
      <c r="L602" t="s">
        <v>3005</v>
      </c>
      <c r="M602" t="s">
        <v>3774</v>
      </c>
      <c r="N602" t="s">
        <v>4420</v>
      </c>
      <c r="O602" t="s">
        <v>4476</v>
      </c>
      <c r="P602" t="s">
        <v>4489</v>
      </c>
    </row>
    <row r="603" spans="1:16" x14ac:dyDescent="0.2">
      <c r="A603" t="s">
        <v>457</v>
      </c>
      <c r="B603" t="s">
        <v>1089</v>
      </c>
      <c r="C603" t="s">
        <v>1446</v>
      </c>
      <c r="D603" t="s">
        <v>1719</v>
      </c>
      <c r="E603" t="s">
        <v>2018</v>
      </c>
      <c r="F603" t="s">
        <v>2132</v>
      </c>
      <c r="G603" t="s">
        <v>2768</v>
      </c>
      <c r="H603" t="s">
        <v>2825</v>
      </c>
      <c r="L603" t="s">
        <v>3067</v>
      </c>
      <c r="M603" t="s">
        <v>3775</v>
      </c>
      <c r="N603" t="s">
        <v>4421</v>
      </c>
      <c r="O603" t="s">
        <v>4476</v>
      </c>
      <c r="P603" t="s">
        <v>4489</v>
      </c>
    </row>
    <row r="604" spans="1:16" x14ac:dyDescent="0.2">
      <c r="A604" t="s">
        <v>456</v>
      </c>
      <c r="B604" t="s">
        <v>1090</v>
      </c>
      <c r="C604" t="s">
        <v>1374</v>
      </c>
      <c r="D604" t="s">
        <v>1618</v>
      </c>
      <c r="E604" t="s">
        <v>1949</v>
      </c>
      <c r="F604" t="s">
        <v>2062</v>
      </c>
      <c r="G604" t="s">
        <v>2769</v>
      </c>
      <c r="H604" t="s">
        <v>2825</v>
      </c>
      <c r="L604" t="s">
        <v>3156</v>
      </c>
      <c r="M604" t="s">
        <v>3776</v>
      </c>
      <c r="N604" t="s">
        <v>4422</v>
      </c>
      <c r="O604" t="s">
        <v>2919</v>
      </c>
      <c r="P604" t="s">
        <v>2919</v>
      </c>
    </row>
    <row r="605" spans="1:16" x14ac:dyDescent="0.2">
      <c r="A605" t="s">
        <v>458</v>
      </c>
      <c r="B605" t="s">
        <v>1091</v>
      </c>
      <c r="C605" t="s">
        <v>1164</v>
      </c>
      <c r="D605" t="s">
        <v>1479</v>
      </c>
      <c r="E605" t="s">
        <v>1749</v>
      </c>
      <c r="F605" t="s">
        <v>2048</v>
      </c>
      <c r="G605" t="s">
        <v>2770</v>
      </c>
      <c r="H605" t="s">
        <v>2825</v>
      </c>
      <c r="L605" t="s">
        <v>3101</v>
      </c>
      <c r="M605" t="s">
        <v>3777</v>
      </c>
      <c r="N605" t="s">
        <v>4423</v>
      </c>
      <c r="O605" t="s">
        <v>4475</v>
      </c>
      <c r="P605" t="s">
        <v>4475</v>
      </c>
    </row>
    <row r="606" spans="1:16" x14ac:dyDescent="0.2">
      <c r="A606" t="s">
        <v>459</v>
      </c>
      <c r="B606" t="s">
        <v>1092</v>
      </c>
      <c r="C606" t="s">
        <v>1447</v>
      </c>
      <c r="D606" t="s">
        <v>1720</v>
      </c>
      <c r="E606" t="s">
        <v>2019</v>
      </c>
      <c r="F606" t="s">
        <v>2050</v>
      </c>
      <c r="G606" t="s">
        <v>2771</v>
      </c>
      <c r="H606" t="s">
        <v>2825</v>
      </c>
      <c r="L606" t="s">
        <v>3157</v>
      </c>
      <c r="M606" t="s">
        <v>3778</v>
      </c>
      <c r="N606" t="s">
        <v>4424</v>
      </c>
      <c r="O606" t="s">
        <v>4475</v>
      </c>
      <c r="P606" t="s">
        <v>4475</v>
      </c>
    </row>
    <row r="607" spans="1:16" x14ac:dyDescent="0.2">
      <c r="A607" t="s">
        <v>460</v>
      </c>
      <c r="B607" t="s">
        <v>1093</v>
      </c>
      <c r="C607" t="s">
        <v>1448</v>
      </c>
      <c r="D607" t="s">
        <v>1497</v>
      </c>
      <c r="E607" t="s">
        <v>2020</v>
      </c>
      <c r="F607" t="s">
        <v>2165</v>
      </c>
      <c r="G607" t="s">
        <v>2772</v>
      </c>
      <c r="H607" t="s">
        <v>2825</v>
      </c>
      <c r="L607" t="s">
        <v>3087</v>
      </c>
      <c r="M607" t="s">
        <v>3779</v>
      </c>
      <c r="N607" t="s">
        <v>4425</v>
      </c>
      <c r="O607" t="s">
        <v>2919</v>
      </c>
      <c r="P607" t="s">
        <v>4516</v>
      </c>
    </row>
    <row r="608" spans="1:16" x14ac:dyDescent="0.2">
      <c r="A608" t="s">
        <v>460</v>
      </c>
      <c r="B608" t="s">
        <v>1094</v>
      </c>
      <c r="C608" t="s">
        <v>1172</v>
      </c>
      <c r="D608" t="s">
        <v>1487</v>
      </c>
      <c r="E608" t="s">
        <v>1757</v>
      </c>
      <c r="F608" t="s">
        <v>2045</v>
      </c>
      <c r="G608" t="s">
        <v>2773</v>
      </c>
      <c r="H608" t="s">
        <v>2825</v>
      </c>
      <c r="L608" t="s">
        <v>3101</v>
      </c>
      <c r="M608" t="s">
        <v>3780</v>
      </c>
      <c r="N608" t="s">
        <v>4426</v>
      </c>
      <c r="O608" t="s">
        <v>4476</v>
      </c>
      <c r="P608" t="s">
        <v>4489</v>
      </c>
    </row>
    <row r="609" spans="1:16" x14ac:dyDescent="0.2">
      <c r="A609" t="s">
        <v>458</v>
      </c>
      <c r="B609" t="s">
        <v>1095</v>
      </c>
      <c r="C609" t="s">
        <v>1164</v>
      </c>
      <c r="D609" t="s">
        <v>1479</v>
      </c>
      <c r="E609" t="s">
        <v>1749</v>
      </c>
      <c r="F609" t="s">
        <v>2048</v>
      </c>
      <c r="G609" t="s">
        <v>2774</v>
      </c>
      <c r="H609" t="s">
        <v>2825</v>
      </c>
      <c r="L609" t="s">
        <v>3101</v>
      </c>
      <c r="M609" t="s">
        <v>3781</v>
      </c>
      <c r="N609" t="s">
        <v>4427</v>
      </c>
      <c r="O609" t="s">
        <v>4475</v>
      </c>
      <c r="P609" t="s">
        <v>4475</v>
      </c>
    </row>
    <row r="610" spans="1:16" x14ac:dyDescent="0.2">
      <c r="A610" t="s">
        <v>461</v>
      </c>
      <c r="B610" t="s">
        <v>1096</v>
      </c>
      <c r="C610" t="s">
        <v>1160</v>
      </c>
      <c r="D610" t="s">
        <v>1475</v>
      </c>
      <c r="E610" t="s">
        <v>1746</v>
      </c>
      <c r="F610" t="s">
        <v>2044</v>
      </c>
      <c r="G610" t="s">
        <v>2775</v>
      </c>
      <c r="H610" t="s">
        <v>2828</v>
      </c>
      <c r="K610" t="s">
        <v>2900</v>
      </c>
      <c r="L610" t="s">
        <v>3158</v>
      </c>
      <c r="M610" t="s">
        <v>3782</v>
      </c>
      <c r="N610" t="s">
        <v>4428</v>
      </c>
      <c r="O610" t="s">
        <v>4475</v>
      </c>
      <c r="P610" t="s">
        <v>4475</v>
      </c>
    </row>
    <row r="611" spans="1:16" x14ac:dyDescent="0.2">
      <c r="A611" t="s">
        <v>462</v>
      </c>
      <c r="B611" t="s">
        <v>1097</v>
      </c>
      <c r="C611" t="s">
        <v>1449</v>
      </c>
      <c r="D611" t="s">
        <v>1721</v>
      </c>
      <c r="E611" t="s">
        <v>1968</v>
      </c>
      <c r="F611" t="s">
        <v>2076</v>
      </c>
      <c r="G611" t="s">
        <v>2776</v>
      </c>
      <c r="H611" t="s">
        <v>2825</v>
      </c>
      <c r="L611" t="s">
        <v>3159</v>
      </c>
      <c r="M611" t="s">
        <v>3783</v>
      </c>
      <c r="N611" t="s">
        <v>4429</v>
      </c>
      <c r="O611" t="s">
        <v>2919</v>
      </c>
      <c r="P611" t="s">
        <v>4526</v>
      </c>
    </row>
    <row r="612" spans="1:16" x14ac:dyDescent="0.2">
      <c r="A612" t="s">
        <v>460</v>
      </c>
      <c r="B612" t="s">
        <v>1098</v>
      </c>
      <c r="C612" t="s">
        <v>1168</v>
      </c>
      <c r="D612" t="s">
        <v>1483</v>
      </c>
      <c r="E612" t="s">
        <v>1753</v>
      </c>
      <c r="F612" t="s">
        <v>2045</v>
      </c>
      <c r="G612" t="s">
        <v>2777</v>
      </c>
      <c r="H612" t="s">
        <v>2825</v>
      </c>
      <c r="L612" t="s">
        <v>3101</v>
      </c>
      <c r="M612" t="s">
        <v>3784</v>
      </c>
      <c r="N612" t="s">
        <v>4430</v>
      </c>
      <c r="O612" t="s">
        <v>4476</v>
      </c>
      <c r="P612" t="s">
        <v>4489</v>
      </c>
    </row>
    <row r="613" spans="1:16" x14ac:dyDescent="0.2">
      <c r="A613" t="s">
        <v>463</v>
      </c>
      <c r="B613" t="s">
        <v>1099</v>
      </c>
      <c r="C613" t="s">
        <v>1152</v>
      </c>
      <c r="D613" t="s">
        <v>1468</v>
      </c>
      <c r="E613" t="s">
        <v>1738</v>
      </c>
      <c r="F613" t="s">
        <v>2037</v>
      </c>
      <c r="G613" t="s">
        <v>2778</v>
      </c>
      <c r="H613" t="s">
        <v>2825</v>
      </c>
      <c r="I613" t="s">
        <v>2832</v>
      </c>
      <c r="J613" t="s">
        <v>2895</v>
      </c>
      <c r="L613" t="s">
        <v>3101</v>
      </c>
      <c r="M613" t="s">
        <v>3785</v>
      </c>
      <c r="N613" t="s">
        <v>4431</v>
      </c>
      <c r="O613" t="s">
        <v>4476</v>
      </c>
      <c r="P613" t="s">
        <v>4516</v>
      </c>
    </row>
    <row r="614" spans="1:16" x14ac:dyDescent="0.2">
      <c r="A614" t="s">
        <v>463</v>
      </c>
      <c r="B614" t="s">
        <v>1100</v>
      </c>
      <c r="C614" t="s">
        <v>1374</v>
      </c>
      <c r="D614" t="s">
        <v>1618</v>
      </c>
      <c r="E614" t="s">
        <v>1949</v>
      </c>
      <c r="F614" t="s">
        <v>2062</v>
      </c>
      <c r="G614" t="s">
        <v>2779</v>
      </c>
      <c r="H614" t="s">
        <v>2825</v>
      </c>
      <c r="L614" t="s">
        <v>3160</v>
      </c>
      <c r="M614" t="s">
        <v>3786</v>
      </c>
      <c r="N614" t="s">
        <v>4432</v>
      </c>
      <c r="O614" t="s">
        <v>2919</v>
      </c>
      <c r="P614" t="s">
        <v>4516</v>
      </c>
    </row>
    <row r="615" spans="1:16" x14ac:dyDescent="0.2">
      <c r="A615" t="s">
        <v>464</v>
      </c>
      <c r="B615" t="s">
        <v>1101</v>
      </c>
      <c r="C615" t="s">
        <v>1368</v>
      </c>
      <c r="D615" t="s">
        <v>1660</v>
      </c>
      <c r="E615" t="s">
        <v>1944</v>
      </c>
      <c r="F615" t="s">
        <v>2049</v>
      </c>
      <c r="G615" t="s">
        <v>2780</v>
      </c>
      <c r="H615" t="s">
        <v>2825</v>
      </c>
      <c r="L615" t="s">
        <v>3101</v>
      </c>
      <c r="M615" t="s">
        <v>3787</v>
      </c>
      <c r="N615" t="s">
        <v>4433</v>
      </c>
      <c r="O615" t="s">
        <v>4476</v>
      </c>
      <c r="P615" t="s">
        <v>4475</v>
      </c>
    </row>
    <row r="616" spans="1:16" x14ac:dyDescent="0.2">
      <c r="A616" t="s">
        <v>464</v>
      </c>
      <c r="B616" t="s">
        <v>1102</v>
      </c>
      <c r="C616" t="s">
        <v>1368</v>
      </c>
      <c r="D616" t="s">
        <v>1660</v>
      </c>
      <c r="E616" t="s">
        <v>1944</v>
      </c>
      <c r="F616" t="s">
        <v>2049</v>
      </c>
      <c r="G616" t="s">
        <v>2781</v>
      </c>
      <c r="H616" t="s">
        <v>2825</v>
      </c>
      <c r="L616" t="s">
        <v>3101</v>
      </c>
      <c r="M616" t="s">
        <v>3788</v>
      </c>
      <c r="N616" t="s">
        <v>4434</v>
      </c>
      <c r="O616" t="s">
        <v>4475</v>
      </c>
      <c r="P616" t="s">
        <v>4475</v>
      </c>
    </row>
    <row r="617" spans="1:16" x14ac:dyDescent="0.2">
      <c r="A617" t="s">
        <v>464</v>
      </c>
      <c r="B617" t="s">
        <v>1103</v>
      </c>
      <c r="C617" t="s">
        <v>1450</v>
      </c>
      <c r="D617" t="s">
        <v>1722</v>
      </c>
      <c r="E617" t="s">
        <v>2021</v>
      </c>
      <c r="F617" t="s">
        <v>2062</v>
      </c>
      <c r="G617" t="s">
        <v>2782</v>
      </c>
      <c r="H617" t="s">
        <v>2829</v>
      </c>
      <c r="L617" t="s">
        <v>3161</v>
      </c>
      <c r="M617" t="s">
        <v>3789</v>
      </c>
      <c r="N617" t="s">
        <v>4435</v>
      </c>
      <c r="O617" t="s">
        <v>4476</v>
      </c>
      <c r="P617" t="s">
        <v>4527</v>
      </c>
    </row>
    <row r="618" spans="1:16" x14ac:dyDescent="0.2">
      <c r="A618" t="s">
        <v>464</v>
      </c>
      <c r="B618" t="s">
        <v>1104</v>
      </c>
      <c r="C618" t="s">
        <v>1368</v>
      </c>
      <c r="D618" t="s">
        <v>1660</v>
      </c>
      <c r="E618" t="s">
        <v>1944</v>
      </c>
      <c r="F618" t="s">
        <v>2049</v>
      </c>
      <c r="G618" t="s">
        <v>2783</v>
      </c>
      <c r="H618" t="s">
        <v>2825</v>
      </c>
      <c r="L618" t="s">
        <v>3101</v>
      </c>
      <c r="M618" t="s">
        <v>3790</v>
      </c>
      <c r="N618" t="s">
        <v>4436</v>
      </c>
      <c r="O618" t="s">
        <v>4475</v>
      </c>
      <c r="P618" t="s">
        <v>4475</v>
      </c>
    </row>
    <row r="619" spans="1:16" x14ac:dyDescent="0.2">
      <c r="A619" t="s">
        <v>464</v>
      </c>
      <c r="B619" t="s">
        <v>1105</v>
      </c>
      <c r="C619" t="s">
        <v>1368</v>
      </c>
      <c r="D619" t="s">
        <v>1660</v>
      </c>
      <c r="E619" t="s">
        <v>1944</v>
      </c>
      <c r="F619" t="s">
        <v>2049</v>
      </c>
      <c r="G619" t="s">
        <v>2784</v>
      </c>
      <c r="H619" t="s">
        <v>2825</v>
      </c>
      <c r="L619" t="s">
        <v>3101</v>
      </c>
      <c r="M619" t="s">
        <v>3791</v>
      </c>
      <c r="N619" t="s">
        <v>4433</v>
      </c>
      <c r="O619" t="s">
        <v>4476</v>
      </c>
      <c r="P619" t="s">
        <v>4475</v>
      </c>
    </row>
    <row r="620" spans="1:16" x14ac:dyDescent="0.2">
      <c r="A620" t="s">
        <v>464</v>
      </c>
      <c r="B620" t="s">
        <v>1106</v>
      </c>
      <c r="C620" t="s">
        <v>1451</v>
      </c>
      <c r="D620" t="s">
        <v>1723</v>
      </c>
      <c r="E620" t="s">
        <v>2022</v>
      </c>
      <c r="F620" t="s">
        <v>2128</v>
      </c>
      <c r="G620" t="s">
        <v>2785</v>
      </c>
      <c r="H620" t="s">
        <v>2825</v>
      </c>
      <c r="L620" t="s">
        <v>3101</v>
      </c>
      <c r="M620" t="s">
        <v>3792</v>
      </c>
      <c r="N620" t="s">
        <v>4437</v>
      </c>
      <c r="O620" t="s">
        <v>2919</v>
      </c>
      <c r="P620" t="s">
        <v>4482</v>
      </c>
    </row>
    <row r="621" spans="1:16" x14ac:dyDescent="0.2">
      <c r="A621" t="s">
        <v>461</v>
      </c>
      <c r="B621" t="s">
        <v>1107</v>
      </c>
      <c r="C621" t="s">
        <v>1405</v>
      </c>
      <c r="D621" t="s">
        <v>1688</v>
      </c>
      <c r="E621" t="s">
        <v>1979</v>
      </c>
      <c r="F621" t="s">
        <v>2138</v>
      </c>
      <c r="G621" t="s">
        <v>2786</v>
      </c>
      <c r="H621" t="s">
        <v>2825</v>
      </c>
      <c r="L621" t="s">
        <v>3162</v>
      </c>
      <c r="M621" t="s">
        <v>3793</v>
      </c>
      <c r="N621" t="s">
        <v>4438</v>
      </c>
      <c r="O621" t="s">
        <v>2919</v>
      </c>
      <c r="P621" t="s">
        <v>4516</v>
      </c>
    </row>
    <row r="622" spans="1:16" x14ac:dyDescent="0.2">
      <c r="A622" t="s">
        <v>465</v>
      </c>
      <c r="B622" t="s">
        <v>1108</v>
      </c>
      <c r="C622" t="s">
        <v>1152</v>
      </c>
      <c r="D622" t="s">
        <v>1468</v>
      </c>
      <c r="E622" t="s">
        <v>1738</v>
      </c>
      <c r="F622" t="s">
        <v>2037</v>
      </c>
      <c r="G622" t="s">
        <v>2787</v>
      </c>
      <c r="H622" t="s">
        <v>2825</v>
      </c>
      <c r="I622" t="s">
        <v>2832</v>
      </c>
      <c r="J622" t="s">
        <v>2895</v>
      </c>
      <c r="L622" t="s">
        <v>3101</v>
      </c>
      <c r="M622" t="s">
        <v>3794</v>
      </c>
      <c r="N622" t="s">
        <v>4439</v>
      </c>
      <c r="O622" t="s">
        <v>4475</v>
      </c>
      <c r="P622" t="s">
        <v>4481</v>
      </c>
    </row>
    <row r="623" spans="1:16" x14ac:dyDescent="0.2">
      <c r="A623" t="s">
        <v>466</v>
      </c>
      <c r="B623" t="s">
        <v>1109</v>
      </c>
      <c r="C623" t="s">
        <v>1145</v>
      </c>
      <c r="D623" t="s">
        <v>1461</v>
      </c>
      <c r="E623" t="s">
        <v>1731</v>
      </c>
      <c r="F623" t="s">
        <v>2032</v>
      </c>
      <c r="G623" t="s">
        <v>2788</v>
      </c>
      <c r="H623" t="s">
        <v>2825</v>
      </c>
      <c r="I623" t="s">
        <v>2830</v>
      </c>
      <c r="J623" t="s">
        <v>2895</v>
      </c>
      <c r="L623" t="s">
        <v>3101</v>
      </c>
      <c r="M623" t="s">
        <v>3795</v>
      </c>
      <c r="N623" t="s">
        <v>4440</v>
      </c>
      <c r="O623" t="s">
        <v>2919</v>
      </c>
      <c r="P623" t="s">
        <v>2919</v>
      </c>
    </row>
    <row r="624" spans="1:16" x14ac:dyDescent="0.2">
      <c r="A624" t="s">
        <v>466</v>
      </c>
      <c r="B624" t="s">
        <v>1110</v>
      </c>
      <c r="C624" t="s">
        <v>1145</v>
      </c>
      <c r="D624" t="s">
        <v>1461</v>
      </c>
      <c r="E624" t="s">
        <v>1731</v>
      </c>
      <c r="F624" t="s">
        <v>2032</v>
      </c>
      <c r="G624" t="s">
        <v>2789</v>
      </c>
      <c r="H624" t="s">
        <v>2825</v>
      </c>
      <c r="I624" t="s">
        <v>2830</v>
      </c>
      <c r="J624" t="s">
        <v>2895</v>
      </c>
      <c r="L624" t="s">
        <v>3101</v>
      </c>
      <c r="M624" t="s">
        <v>3796</v>
      </c>
      <c r="N624" t="s">
        <v>4441</v>
      </c>
      <c r="O624" t="s">
        <v>2919</v>
      </c>
      <c r="P624" t="s">
        <v>4516</v>
      </c>
    </row>
    <row r="625" spans="1:16" x14ac:dyDescent="0.2">
      <c r="A625" t="s">
        <v>467</v>
      </c>
      <c r="B625" t="s">
        <v>1111</v>
      </c>
      <c r="C625" t="s">
        <v>1299</v>
      </c>
      <c r="D625" t="s">
        <v>1603</v>
      </c>
      <c r="E625" t="s">
        <v>1877</v>
      </c>
      <c r="F625" t="s">
        <v>2033</v>
      </c>
      <c r="G625" t="s">
        <v>2790</v>
      </c>
      <c r="H625" t="s">
        <v>2825</v>
      </c>
      <c r="L625" t="s">
        <v>3101</v>
      </c>
      <c r="M625" t="s">
        <v>3797</v>
      </c>
      <c r="N625" t="s">
        <v>4442</v>
      </c>
      <c r="O625" t="s">
        <v>4475</v>
      </c>
      <c r="P625" t="s">
        <v>4475</v>
      </c>
    </row>
    <row r="626" spans="1:16" x14ac:dyDescent="0.2">
      <c r="A626" t="s">
        <v>468</v>
      </c>
      <c r="B626" t="s">
        <v>1112</v>
      </c>
      <c r="C626" t="s">
        <v>1452</v>
      </c>
      <c r="D626" t="s">
        <v>1586</v>
      </c>
      <c r="E626" t="s">
        <v>2023</v>
      </c>
      <c r="F626" t="s">
        <v>2069</v>
      </c>
      <c r="G626" t="s">
        <v>2791</v>
      </c>
      <c r="H626" t="s">
        <v>2824</v>
      </c>
      <c r="I626" t="s">
        <v>2893</v>
      </c>
      <c r="J626" t="s">
        <v>2895</v>
      </c>
      <c r="L626" t="s">
        <v>3163</v>
      </c>
      <c r="M626" t="s">
        <v>3798</v>
      </c>
      <c r="N626" t="s">
        <v>4443</v>
      </c>
      <c r="O626" t="s">
        <v>4475</v>
      </c>
      <c r="P626" t="s">
        <v>4475</v>
      </c>
    </row>
    <row r="627" spans="1:16" x14ac:dyDescent="0.2">
      <c r="A627" t="s">
        <v>469</v>
      </c>
      <c r="B627" t="s">
        <v>1113</v>
      </c>
      <c r="C627" t="s">
        <v>1285</v>
      </c>
      <c r="D627" t="s">
        <v>1590</v>
      </c>
      <c r="E627" t="s">
        <v>1864</v>
      </c>
      <c r="F627" t="s">
        <v>2067</v>
      </c>
      <c r="G627" t="s">
        <v>2792</v>
      </c>
      <c r="H627" t="s">
        <v>2825</v>
      </c>
      <c r="L627" t="s">
        <v>3067</v>
      </c>
      <c r="M627" t="s">
        <v>3799</v>
      </c>
      <c r="N627" t="s">
        <v>4444</v>
      </c>
      <c r="O627" t="s">
        <v>4476</v>
      </c>
      <c r="P627" t="s">
        <v>4489</v>
      </c>
    </row>
    <row r="628" spans="1:16" x14ac:dyDescent="0.2">
      <c r="A628" t="s">
        <v>470</v>
      </c>
      <c r="B628" t="s">
        <v>1114</v>
      </c>
      <c r="C628" t="s">
        <v>1205</v>
      </c>
      <c r="D628" t="s">
        <v>1518</v>
      </c>
      <c r="E628" t="s">
        <v>1788</v>
      </c>
      <c r="F628" t="s">
        <v>2040</v>
      </c>
      <c r="G628" t="s">
        <v>2793</v>
      </c>
      <c r="H628" t="s">
        <v>2825</v>
      </c>
      <c r="L628" t="s">
        <v>3164</v>
      </c>
      <c r="M628" t="s">
        <v>3800</v>
      </c>
      <c r="N628" t="s">
        <v>4445</v>
      </c>
      <c r="O628" t="s">
        <v>4475</v>
      </c>
      <c r="P628" t="s">
        <v>4475</v>
      </c>
    </row>
    <row r="629" spans="1:16" x14ac:dyDescent="0.2">
      <c r="A629" t="s">
        <v>471</v>
      </c>
      <c r="B629" t="s">
        <v>1115</v>
      </c>
      <c r="C629" t="s">
        <v>1152</v>
      </c>
      <c r="D629" t="s">
        <v>1468</v>
      </c>
      <c r="E629" t="s">
        <v>1738</v>
      </c>
      <c r="F629" t="s">
        <v>2037</v>
      </c>
      <c r="G629" t="s">
        <v>2794</v>
      </c>
      <c r="H629" t="s">
        <v>2825</v>
      </c>
      <c r="L629" t="s">
        <v>3165</v>
      </c>
      <c r="M629" t="s">
        <v>3801</v>
      </c>
      <c r="N629" t="s">
        <v>4446</v>
      </c>
      <c r="O629" t="s">
        <v>4476</v>
      </c>
      <c r="P629" t="s">
        <v>2897</v>
      </c>
    </row>
    <row r="630" spans="1:16" x14ac:dyDescent="0.2">
      <c r="A630" t="s">
        <v>472</v>
      </c>
      <c r="B630" t="s">
        <v>1116</v>
      </c>
      <c r="C630" t="s">
        <v>1374</v>
      </c>
      <c r="D630" t="s">
        <v>1618</v>
      </c>
      <c r="E630" t="s">
        <v>1949</v>
      </c>
      <c r="F630" t="s">
        <v>2062</v>
      </c>
      <c r="G630" t="s">
        <v>2795</v>
      </c>
      <c r="H630" t="s">
        <v>2825</v>
      </c>
      <c r="L630" t="s">
        <v>3101</v>
      </c>
      <c r="M630" t="s">
        <v>3802</v>
      </c>
      <c r="N630" t="s">
        <v>4447</v>
      </c>
      <c r="O630" t="s">
        <v>2919</v>
      </c>
      <c r="P630" t="s">
        <v>4516</v>
      </c>
    </row>
    <row r="631" spans="1:16" x14ac:dyDescent="0.2">
      <c r="A631" t="s">
        <v>473</v>
      </c>
      <c r="B631" t="s">
        <v>1117</v>
      </c>
      <c r="C631" t="s">
        <v>1453</v>
      </c>
      <c r="D631" t="s">
        <v>1724</v>
      </c>
      <c r="E631" t="s">
        <v>2024</v>
      </c>
      <c r="F631" t="s">
        <v>2166</v>
      </c>
      <c r="G631" t="s">
        <v>2796</v>
      </c>
      <c r="H631" t="s">
        <v>2829</v>
      </c>
      <c r="L631" t="s">
        <v>3166</v>
      </c>
      <c r="M631" t="s">
        <v>3803</v>
      </c>
      <c r="N631" t="s">
        <v>4448</v>
      </c>
      <c r="O631" t="s">
        <v>4476</v>
      </c>
      <c r="P631" t="s">
        <v>4487</v>
      </c>
    </row>
    <row r="632" spans="1:16" x14ac:dyDescent="0.2">
      <c r="A632" t="s">
        <v>468</v>
      </c>
      <c r="B632" t="s">
        <v>1118</v>
      </c>
      <c r="C632" t="s">
        <v>1341</v>
      </c>
      <c r="D632" t="s">
        <v>1637</v>
      </c>
      <c r="E632" t="s">
        <v>1917</v>
      </c>
      <c r="F632" t="s">
        <v>2054</v>
      </c>
      <c r="G632" t="s">
        <v>2797</v>
      </c>
      <c r="H632" t="s">
        <v>2824</v>
      </c>
      <c r="I632" t="s">
        <v>2894</v>
      </c>
      <c r="J632" t="s">
        <v>2895</v>
      </c>
      <c r="M632" t="s">
        <v>3804</v>
      </c>
      <c r="N632" t="s">
        <v>4449</v>
      </c>
      <c r="O632" t="s">
        <v>4476</v>
      </c>
      <c r="P632" t="s">
        <v>4475</v>
      </c>
    </row>
    <row r="633" spans="1:16" x14ac:dyDescent="0.2">
      <c r="A633" t="s">
        <v>359</v>
      </c>
      <c r="B633" t="s">
        <v>1119</v>
      </c>
      <c r="C633" t="s">
        <v>1454</v>
      </c>
      <c r="D633" t="s">
        <v>1672</v>
      </c>
      <c r="E633" t="s">
        <v>2025</v>
      </c>
      <c r="F633" t="s">
        <v>2069</v>
      </c>
      <c r="G633" t="s">
        <v>2798</v>
      </c>
      <c r="H633" t="s">
        <v>2825</v>
      </c>
      <c r="M633" t="s">
        <v>3805</v>
      </c>
      <c r="N633" t="s">
        <v>4450</v>
      </c>
      <c r="O633" t="s">
        <v>2919</v>
      </c>
      <c r="P633" t="s">
        <v>4478</v>
      </c>
    </row>
    <row r="634" spans="1:16" x14ac:dyDescent="0.2">
      <c r="A634" t="s">
        <v>474</v>
      </c>
      <c r="B634" t="s">
        <v>1120</v>
      </c>
      <c r="C634" t="s">
        <v>1168</v>
      </c>
      <c r="D634" t="s">
        <v>1483</v>
      </c>
      <c r="E634" t="s">
        <v>1753</v>
      </c>
      <c r="F634" t="s">
        <v>2045</v>
      </c>
      <c r="G634" t="s">
        <v>2799</v>
      </c>
      <c r="H634" t="s">
        <v>2825</v>
      </c>
      <c r="L634" t="s">
        <v>3101</v>
      </c>
      <c r="M634" t="s">
        <v>3806</v>
      </c>
      <c r="N634" t="s">
        <v>4451</v>
      </c>
      <c r="O634" t="s">
        <v>4476</v>
      </c>
      <c r="P634" t="s">
        <v>4489</v>
      </c>
    </row>
    <row r="635" spans="1:16" x14ac:dyDescent="0.2">
      <c r="A635" t="s">
        <v>475</v>
      </c>
      <c r="B635" t="s">
        <v>1121</v>
      </c>
      <c r="C635" t="s">
        <v>1366</v>
      </c>
      <c r="D635" t="s">
        <v>1577</v>
      </c>
      <c r="E635" t="s">
        <v>1942</v>
      </c>
      <c r="F635" t="s">
        <v>2050</v>
      </c>
      <c r="G635" t="s">
        <v>2800</v>
      </c>
      <c r="H635" t="s">
        <v>2825</v>
      </c>
      <c r="L635" t="s">
        <v>3101</v>
      </c>
      <c r="M635" t="s">
        <v>3807</v>
      </c>
      <c r="N635" t="s">
        <v>4452</v>
      </c>
      <c r="O635" t="s">
        <v>4475</v>
      </c>
      <c r="P635" t="s">
        <v>4475</v>
      </c>
    </row>
    <row r="636" spans="1:16" x14ac:dyDescent="0.2">
      <c r="A636" t="s">
        <v>476</v>
      </c>
      <c r="B636" t="s">
        <v>1122</v>
      </c>
      <c r="C636" t="s">
        <v>1172</v>
      </c>
      <c r="D636" t="s">
        <v>1487</v>
      </c>
      <c r="E636" t="s">
        <v>1757</v>
      </c>
      <c r="F636" t="s">
        <v>2045</v>
      </c>
      <c r="G636" t="s">
        <v>2801</v>
      </c>
      <c r="H636" t="s">
        <v>2825</v>
      </c>
      <c r="L636" t="s">
        <v>3101</v>
      </c>
      <c r="M636" t="s">
        <v>3808</v>
      </c>
      <c r="N636" t="s">
        <v>4453</v>
      </c>
      <c r="O636" t="s">
        <v>4476</v>
      </c>
      <c r="P636" t="s">
        <v>4489</v>
      </c>
    </row>
    <row r="637" spans="1:16" x14ac:dyDescent="0.2">
      <c r="A637" t="s">
        <v>477</v>
      </c>
      <c r="B637" t="s">
        <v>1123</v>
      </c>
      <c r="C637" t="s">
        <v>1455</v>
      </c>
      <c r="D637" t="s">
        <v>1725</v>
      </c>
      <c r="E637" t="s">
        <v>2026</v>
      </c>
      <c r="F637" t="s">
        <v>2167</v>
      </c>
      <c r="G637" t="s">
        <v>2802</v>
      </c>
      <c r="H637" t="s">
        <v>2824</v>
      </c>
      <c r="I637" t="s">
        <v>2840</v>
      </c>
      <c r="L637" t="s">
        <v>3167</v>
      </c>
      <c r="M637" t="s">
        <v>3809</v>
      </c>
      <c r="N637" t="s">
        <v>4454</v>
      </c>
      <c r="O637" t="s">
        <v>4475</v>
      </c>
      <c r="P637" t="s">
        <v>4475</v>
      </c>
    </row>
    <row r="638" spans="1:16" x14ac:dyDescent="0.2">
      <c r="A638" t="s">
        <v>477</v>
      </c>
      <c r="B638" t="s">
        <v>1124</v>
      </c>
      <c r="C638" t="s">
        <v>1160</v>
      </c>
      <c r="D638" t="s">
        <v>1475</v>
      </c>
      <c r="E638" t="s">
        <v>1746</v>
      </c>
      <c r="F638" t="s">
        <v>2044</v>
      </c>
      <c r="G638" t="s">
        <v>2803</v>
      </c>
      <c r="H638" t="s">
        <v>2825</v>
      </c>
      <c r="L638" t="s">
        <v>3101</v>
      </c>
      <c r="M638" t="s">
        <v>3810</v>
      </c>
      <c r="N638" t="s">
        <v>4455</v>
      </c>
      <c r="O638" t="s">
        <v>4476</v>
      </c>
      <c r="P638" t="s">
        <v>4489</v>
      </c>
    </row>
    <row r="639" spans="1:16" x14ac:dyDescent="0.2">
      <c r="A639" t="s">
        <v>477</v>
      </c>
      <c r="B639" t="s">
        <v>1125</v>
      </c>
      <c r="C639" t="s">
        <v>1285</v>
      </c>
      <c r="D639" t="s">
        <v>1590</v>
      </c>
      <c r="E639" t="s">
        <v>1864</v>
      </c>
      <c r="F639" t="s">
        <v>2067</v>
      </c>
      <c r="G639" t="s">
        <v>2804</v>
      </c>
      <c r="H639" t="s">
        <v>2825</v>
      </c>
      <c r="M639" t="s">
        <v>3811</v>
      </c>
      <c r="N639" t="s">
        <v>4456</v>
      </c>
      <c r="O639" t="s">
        <v>2919</v>
      </c>
      <c r="P639" t="s">
        <v>4516</v>
      </c>
    </row>
    <row r="640" spans="1:16" x14ac:dyDescent="0.2">
      <c r="A640" t="s">
        <v>477</v>
      </c>
      <c r="B640" t="s">
        <v>1126</v>
      </c>
      <c r="C640" t="s">
        <v>1456</v>
      </c>
      <c r="D640" t="s">
        <v>1726</v>
      </c>
      <c r="E640" t="s">
        <v>2027</v>
      </c>
      <c r="F640" t="s">
        <v>2119</v>
      </c>
      <c r="G640" t="s">
        <v>2805</v>
      </c>
      <c r="H640" t="s">
        <v>2825</v>
      </c>
      <c r="L640" t="s">
        <v>3168</v>
      </c>
      <c r="M640" t="s">
        <v>3812</v>
      </c>
      <c r="N640" t="s">
        <v>4457</v>
      </c>
      <c r="O640" t="s">
        <v>4475</v>
      </c>
      <c r="P640" t="s">
        <v>4475</v>
      </c>
    </row>
    <row r="641" spans="1:16" x14ac:dyDescent="0.2">
      <c r="A641" t="s">
        <v>478</v>
      </c>
      <c r="B641" t="s">
        <v>1127</v>
      </c>
      <c r="C641" t="s">
        <v>1437</v>
      </c>
      <c r="D641" t="s">
        <v>1710</v>
      </c>
      <c r="E641" t="s">
        <v>2010</v>
      </c>
      <c r="F641" t="s">
        <v>2079</v>
      </c>
      <c r="G641" t="s">
        <v>2806</v>
      </c>
      <c r="H641" t="s">
        <v>2828</v>
      </c>
      <c r="K641" t="s">
        <v>2920</v>
      </c>
      <c r="L641" t="s">
        <v>3169</v>
      </c>
      <c r="M641" t="s">
        <v>3813</v>
      </c>
      <c r="N641" t="s">
        <v>4458</v>
      </c>
      <c r="O641" t="s">
        <v>2919</v>
      </c>
      <c r="P641" t="s">
        <v>4516</v>
      </c>
    </row>
    <row r="642" spans="1:16" x14ac:dyDescent="0.2">
      <c r="A642" t="s">
        <v>477</v>
      </c>
      <c r="B642" t="s">
        <v>1128</v>
      </c>
      <c r="C642" t="s">
        <v>1145</v>
      </c>
      <c r="D642" t="s">
        <v>1461</v>
      </c>
      <c r="E642" t="s">
        <v>1731</v>
      </c>
      <c r="F642" t="s">
        <v>2032</v>
      </c>
      <c r="G642" t="s">
        <v>2807</v>
      </c>
      <c r="H642" t="s">
        <v>2825</v>
      </c>
      <c r="L642" t="s">
        <v>3170</v>
      </c>
      <c r="M642" t="s">
        <v>3814</v>
      </c>
      <c r="N642" t="s">
        <v>4459</v>
      </c>
      <c r="O642" t="s">
        <v>2919</v>
      </c>
      <c r="P642" t="s">
        <v>4515</v>
      </c>
    </row>
    <row r="643" spans="1:16" x14ac:dyDescent="0.2">
      <c r="A643" t="s">
        <v>478</v>
      </c>
      <c r="B643" t="s">
        <v>1129</v>
      </c>
      <c r="C643" t="s">
        <v>1285</v>
      </c>
      <c r="D643" t="s">
        <v>1590</v>
      </c>
      <c r="E643" t="s">
        <v>1864</v>
      </c>
      <c r="F643" t="s">
        <v>2067</v>
      </c>
      <c r="G643" t="s">
        <v>2808</v>
      </c>
      <c r="H643" t="s">
        <v>2825</v>
      </c>
      <c r="L643" t="s">
        <v>3067</v>
      </c>
      <c r="M643" t="s">
        <v>3815</v>
      </c>
      <c r="N643" t="s">
        <v>4272</v>
      </c>
      <c r="O643" t="s">
        <v>4476</v>
      </c>
      <c r="P643" t="s">
        <v>4489</v>
      </c>
    </row>
    <row r="644" spans="1:16" x14ac:dyDescent="0.2">
      <c r="A644" t="s">
        <v>477</v>
      </c>
      <c r="B644" t="s">
        <v>1130</v>
      </c>
      <c r="C644" t="s">
        <v>1160</v>
      </c>
      <c r="D644" t="s">
        <v>1475</v>
      </c>
      <c r="E644" t="s">
        <v>1746</v>
      </c>
      <c r="F644" t="s">
        <v>2044</v>
      </c>
      <c r="G644" t="s">
        <v>2809</v>
      </c>
      <c r="H644" t="s">
        <v>2825</v>
      </c>
      <c r="L644" t="s">
        <v>3101</v>
      </c>
      <c r="M644" t="s">
        <v>3816</v>
      </c>
      <c r="N644" t="s">
        <v>4460</v>
      </c>
      <c r="O644" t="s">
        <v>4476</v>
      </c>
      <c r="P644" t="s">
        <v>4489</v>
      </c>
    </row>
    <row r="645" spans="1:16" x14ac:dyDescent="0.2">
      <c r="A645" t="s">
        <v>479</v>
      </c>
      <c r="B645" t="s">
        <v>1131</v>
      </c>
      <c r="C645" t="s">
        <v>1171</v>
      </c>
      <c r="D645" t="s">
        <v>1486</v>
      </c>
      <c r="E645" t="s">
        <v>1756</v>
      </c>
      <c r="F645" t="s">
        <v>2052</v>
      </c>
      <c r="G645" t="s">
        <v>2810</v>
      </c>
      <c r="H645" t="s">
        <v>2829</v>
      </c>
      <c r="L645" t="s">
        <v>3113</v>
      </c>
      <c r="M645" t="s">
        <v>3817</v>
      </c>
      <c r="N645" t="s">
        <v>4461</v>
      </c>
      <c r="O645" t="s">
        <v>2919</v>
      </c>
      <c r="P645" t="s">
        <v>4478</v>
      </c>
    </row>
    <row r="646" spans="1:16" x14ac:dyDescent="0.2">
      <c r="A646" t="s">
        <v>480</v>
      </c>
      <c r="B646" t="s">
        <v>1132</v>
      </c>
      <c r="C646" t="s">
        <v>1303</v>
      </c>
      <c r="D646" t="s">
        <v>1601</v>
      </c>
      <c r="E646" t="s">
        <v>1881</v>
      </c>
      <c r="F646" t="s">
        <v>2067</v>
      </c>
      <c r="G646" t="s">
        <v>2811</v>
      </c>
      <c r="H646" t="s">
        <v>2829</v>
      </c>
      <c r="L646" t="s">
        <v>3171</v>
      </c>
      <c r="M646" t="s">
        <v>3818</v>
      </c>
      <c r="N646" t="s">
        <v>4462</v>
      </c>
      <c r="O646" t="s">
        <v>2919</v>
      </c>
      <c r="P646" t="s">
        <v>4528</v>
      </c>
    </row>
    <row r="647" spans="1:16" x14ac:dyDescent="0.2">
      <c r="A647" t="s">
        <v>479</v>
      </c>
      <c r="B647" t="s">
        <v>1133</v>
      </c>
      <c r="C647" t="s">
        <v>1299</v>
      </c>
      <c r="D647" t="s">
        <v>1603</v>
      </c>
      <c r="E647" t="s">
        <v>1877</v>
      </c>
      <c r="F647" t="s">
        <v>2033</v>
      </c>
      <c r="G647" t="s">
        <v>2812</v>
      </c>
      <c r="H647" t="s">
        <v>2825</v>
      </c>
      <c r="L647" t="s">
        <v>3101</v>
      </c>
      <c r="M647" t="s">
        <v>3819</v>
      </c>
      <c r="N647" t="s">
        <v>4463</v>
      </c>
      <c r="O647" t="s">
        <v>2919</v>
      </c>
      <c r="P647" t="s">
        <v>2897</v>
      </c>
    </row>
    <row r="648" spans="1:16" x14ac:dyDescent="0.2">
      <c r="A648" t="s">
        <v>481</v>
      </c>
      <c r="B648" t="s">
        <v>1134</v>
      </c>
      <c r="C648" t="s">
        <v>1162</v>
      </c>
      <c r="D648" t="s">
        <v>1477</v>
      </c>
      <c r="E648" t="s">
        <v>1747</v>
      </c>
      <c r="F648" t="s">
        <v>2046</v>
      </c>
      <c r="G648" t="s">
        <v>2813</v>
      </c>
      <c r="H648" t="s">
        <v>2828</v>
      </c>
      <c r="K648" t="s">
        <v>2900</v>
      </c>
      <c r="L648" t="s">
        <v>2945</v>
      </c>
      <c r="M648" t="s">
        <v>3820</v>
      </c>
      <c r="N648" t="s">
        <v>4464</v>
      </c>
      <c r="O648" t="s">
        <v>4475</v>
      </c>
      <c r="P648" t="s">
        <v>4475</v>
      </c>
    </row>
    <row r="649" spans="1:16" x14ac:dyDescent="0.2">
      <c r="A649" t="s">
        <v>482</v>
      </c>
      <c r="B649" t="s">
        <v>1135</v>
      </c>
      <c r="C649" t="s">
        <v>1164</v>
      </c>
      <c r="D649" t="s">
        <v>1479</v>
      </c>
      <c r="E649" t="s">
        <v>1749</v>
      </c>
      <c r="F649" t="s">
        <v>2048</v>
      </c>
      <c r="G649" t="s">
        <v>2814</v>
      </c>
      <c r="H649" t="s">
        <v>2825</v>
      </c>
      <c r="L649" t="s">
        <v>3101</v>
      </c>
      <c r="M649" t="s">
        <v>3821</v>
      </c>
      <c r="N649" t="s">
        <v>4465</v>
      </c>
      <c r="O649" t="s">
        <v>4475</v>
      </c>
      <c r="P649" t="s">
        <v>4475</v>
      </c>
    </row>
    <row r="650" spans="1:16" x14ac:dyDescent="0.2">
      <c r="A650" t="s">
        <v>482</v>
      </c>
      <c r="B650" t="s">
        <v>1136</v>
      </c>
      <c r="C650" t="s">
        <v>1366</v>
      </c>
      <c r="D650" t="s">
        <v>1577</v>
      </c>
      <c r="E650" t="s">
        <v>1942</v>
      </c>
      <c r="F650" t="s">
        <v>2050</v>
      </c>
      <c r="G650" t="s">
        <v>2815</v>
      </c>
      <c r="H650" t="s">
        <v>2825</v>
      </c>
      <c r="L650" t="s">
        <v>3101</v>
      </c>
      <c r="M650" t="s">
        <v>3822</v>
      </c>
      <c r="N650" t="s">
        <v>4466</v>
      </c>
      <c r="O650" t="s">
        <v>2919</v>
      </c>
      <c r="P650" t="s">
        <v>4489</v>
      </c>
    </row>
    <row r="651" spans="1:16" x14ac:dyDescent="0.2">
      <c r="A651" t="s">
        <v>483</v>
      </c>
      <c r="B651" t="s">
        <v>1137</v>
      </c>
      <c r="C651" t="s">
        <v>1457</v>
      </c>
      <c r="D651" t="s">
        <v>1727</v>
      </c>
      <c r="E651" t="s">
        <v>2028</v>
      </c>
      <c r="F651" t="s">
        <v>2040</v>
      </c>
      <c r="G651" t="s">
        <v>2816</v>
      </c>
      <c r="H651" t="s">
        <v>2825</v>
      </c>
      <c r="M651" t="s">
        <v>3823</v>
      </c>
      <c r="N651" t="s">
        <v>4467</v>
      </c>
      <c r="O651" t="s">
        <v>4475</v>
      </c>
      <c r="P651" t="s">
        <v>4475</v>
      </c>
    </row>
    <row r="652" spans="1:16" x14ac:dyDescent="0.2">
      <c r="A652" t="s">
        <v>484</v>
      </c>
      <c r="B652" t="s">
        <v>1138</v>
      </c>
      <c r="C652" t="s">
        <v>1458</v>
      </c>
      <c r="D652" t="s">
        <v>1728</v>
      </c>
      <c r="E652" t="s">
        <v>2029</v>
      </c>
      <c r="F652" t="s">
        <v>2112</v>
      </c>
      <c r="G652" t="s">
        <v>2817</v>
      </c>
      <c r="H652" t="s">
        <v>2825</v>
      </c>
      <c r="L652" t="s">
        <v>3172</v>
      </c>
      <c r="M652" t="s">
        <v>3824</v>
      </c>
      <c r="N652" t="s">
        <v>4468</v>
      </c>
      <c r="O652" t="s">
        <v>4476</v>
      </c>
      <c r="P652" t="s">
        <v>4529</v>
      </c>
    </row>
    <row r="653" spans="1:16" x14ac:dyDescent="0.2">
      <c r="A653" t="s">
        <v>485</v>
      </c>
      <c r="B653" t="s">
        <v>1139</v>
      </c>
      <c r="C653" t="s">
        <v>1294</v>
      </c>
      <c r="D653" t="s">
        <v>1598</v>
      </c>
      <c r="E653" t="s">
        <v>1873</v>
      </c>
      <c r="F653" t="s">
        <v>2067</v>
      </c>
      <c r="G653" t="s">
        <v>2818</v>
      </c>
      <c r="H653" t="s">
        <v>2829</v>
      </c>
      <c r="L653" t="s">
        <v>3173</v>
      </c>
      <c r="M653" t="s">
        <v>3825</v>
      </c>
      <c r="N653" t="s">
        <v>4469</v>
      </c>
      <c r="O653" t="s">
        <v>4476</v>
      </c>
      <c r="P653" t="s">
        <v>4530</v>
      </c>
    </row>
    <row r="654" spans="1:16" x14ac:dyDescent="0.2">
      <c r="A654" t="s">
        <v>485</v>
      </c>
      <c r="B654" t="s">
        <v>1140</v>
      </c>
      <c r="C654" t="s">
        <v>1294</v>
      </c>
      <c r="D654" t="s">
        <v>1598</v>
      </c>
      <c r="E654" t="s">
        <v>1873</v>
      </c>
      <c r="F654" t="s">
        <v>2067</v>
      </c>
      <c r="G654" t="s">
        <v>2819</v>
      </c>
      <c r="H654" t="s">
        <v>2829</v>
      </c>
      <c r="L654" t="s">
        <v>3027</v>
      </c>
      <c r="M654" t="s">
        <v>3826</v>
      </c>
      <c r="N654" t="s">
        <v>4470</v>
      </c>
      <c r="O654" t="s">
        <v>4475</v>
      </c>
      <c r="P654" t="s">
        <v>4475</v>
      </c>
    </row>
    <row r="655" spans="1:16" x14ac:dyDescent="0.2">
      <c r="A655" t="s">
        <v>486</v>
      </c>
      <c r="B655" t="s">
        <v>1141</v>
      </c>
      <c r="C655" t="s">
        <v>1307</v>
      </c>
      <c r="D655" t="s">
        <v>1609</v>
      </c>
      <c r="E655" t="s">
        <v>1885</v>
      </c>
      <c r="F655" t="s">
        <v>2102</v>
      </c>
      <c r="G655" t="s">
        <v>2820</v>
      </c>
      <c r="H655" t="s">
        <v>2829</v>
      </c>
      <c r="M655" t="s">
        <v>3827</v>
      </c>
      <c r="N655" t="s">
        <v>4471</v>
      </c>
      <c r="O655" t="s">
        <v>4475</v>
      </c>
      <c r="P655" t="s">
        <v>4475</v>
      </c>
    </row>
    <row r="656" spans="1:16" x14ac:dyDescent="0.2">
      <c r="A656" t="s">
        <v>487</v>
      </c>
      <c r="B656" t="s">
        <v>1142</v>
      </c>
      <c r="C656" t="s">
        <v>1150</v>
      </c>
      <c r="D656" t="s">
        <v>1466</v>
      </c>
      <c r="E656" t="s">
        <v>1736</v>
      </c>
      <c r="F656" t="s">
        <v>2037</v>
      </c>
      <c r="G656" t="s">
        <v>2821</v>
      </c>
      <c r="H656" t="s">
        <v>2829</v>
      </c>
      <c r="M656" t="s">
        <v>3828</v>
      </c>
      <c r="N656" t="s">
        <v>4472</v>
      </c>
      <c r="O656" t="s">
        <v>4475</v>
      </c>
      <c r="P656" t="s">
        <v>4475</v>
      </c>
    </row>
    <row r="657" spans="1:16" x14ac:dyDescent="0.2">
      <c r="A657" t="s">
        <v>487</v>
      </c>
      <c r="B657" t="s">
        <v>1143</v>
      </c>
      <c r="C657" t="s">
        <v>1459</v>
      </c>
      <c r="D657" t="s">
        <v>1729</v>
      </c>
      <c r="E657" t="s">
        <v>2030</v>
      </c>
      <c r="F657" t="s">
        <v>2050</v>
      </c>
      <c r="G657" t="s">
        <v>2822</v>
      </c>
      <c r="H657" t="s">
        <v>2829</v>
      </c>
      <c r="L657" t="s">
        <v>3174</v>
      </c>
      <c r="M657" t="s">
        <v>3829</v>
      </c>
      <c r="N657" t="s">
        <v>4473</v>
      </c>
      <c r="O657" t="s">
        <v>4476</v>
      </c>
      <c r="P657" t="s">
        <v>4517</v>
      </c>
    </row>
    <row r="658" spans="1:16" x14ac:dyDescent="0.2">
      <c r="A658" t="s">
        <v>485</v>
      </c>
      <c r="B658" t="s">
        <v>1144</v>
      </c>
      <c r="C658" t="s">
        <v>1460</v>
      </c>
      <c r="D658" t="s">
        <v>1730</v>
      </c>
      <c r="E658" t="s">
        <v>2031</v>
      </c>
      <c r="F658" t="s">
        <v>2168</v>
      </c>
      <c r="G658" t="s">
        <v>2823</v>
      </c>
      <c r="H658" t="s">
        <v>2829</v>
      </c>
      <c r="L658" t="s">
        <v>3175</v>
      </c>
      <c r="M658" t="s">
        <v>3830</v>
      </c>
      <c r="N658" t="s">
        <v>4474</v>
      </c>
      <c r="O658" t="s">
        <v>4475</v>
      </c>
      <c r="P658" t="s">
        <v>4475</v>
      </c>
    </row>
  </sheetData>
  <hyperlinks>
    <hyperlink ref="L553" r:id="rId1" xr:uid="{00000000-0004-0000-0000-000000000000}"/>
    <hyperlink ref="L554"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58"/>
  <sheetViews>
    <sheetView workbookViewId="0"/>
  </sheetViews>
  <sheetFormatPr baseColWidth="10" defaultColWidth="8.83203125" defaultRowHeight="15" x14ac:dyDescent="0.2"/>
  <cols>
    <col min="1" max="1" width="37.6640625" customWidth="1"/>
    <col min="2" max="2" width="5.6640625" customWidth="1"/>
  </cols>
  <sheetData>
    <row r="1" spans="1:2" x14ac:dyDescent="0.2">
      <c r="A1" s="1" t="s">
        <v>15</v>
      </c>
      <c r="B1" s="1" t="s">
        <v>4531</v>
      </c>
    </row>
    <row r="2" spans="1:2" x14ac:dyDescent="0.2">
      <c r="A2" t="s">
        <v>4526</v>
      </c>
      <c r="B2">
        <v>1</v>
      </c>
    </row>
    <row r="3" spans="1:2" x14ac:dyDescent="0.2">
      <c r="A3" t="s">
        <v>4514</v>
      </c>
      <c r="B3">
        <v>1</v>
      </c>
    </row>
    <row r="4" spans="1:2" x14ac:dyDescent="0.2">
      <c r="A4" t="s">
        <v>4490</v>
      </c>
      <c r="B4">
        <v>1</v>
      </c>
    </row>
    <row r="5" spans="1:2" x14ac:dyDescent="0.2">
      <c r="A5" t="s">
        <v>4486</v>
      </c>
      <c r="B5">
        <v>1</v>
      </c>
    </row>
    <row r="6" spans="1:2" x14ac:dyDescent="0.2">
      <c r="A6" t="s">
        <v>4512</v>
      </c>
      <c r="B6">
        <v>1</v>
      </c>
    </row>
    <row r="7" spans="1:2" x14ac:dyDescent="0.2">
      <c r="A7" t="s">
        <v>4475</v>
      </c>
      <c r="B7">
        <v>108</v>
      </c>
    </row>
    <row r="8" spans="1:2" x14ac:dyDescent="0.2">
      <c r="A8" t="s">
        <v>4530</v>
      </c>
      <c r="B8">
        <v>1</v>
      </c>
    </row>
    <row r="9" spans="1:2" x14ac:dyDescent="0.2">
      <c r="A9" t="s">
        <v>4511</v>
      </c>
      <c r="B9">
        <v>1</v>
      </c>
    </row>
    <row r="10" spans="1:2" x14ac:dyDescent="0.2">
      <c r="A10" t="s">
        <v>4504</v>
      </c>
      <c r="B10">
        <v>1</v>
      </c>
    </row>
    <row r="11" spans="1:2" x14ac:dyDescent="0.2">
      <c r="A11" t="s">
        <v>4500</v>
      </c>
      <c r="B11">
        <v>1</v>
      </c>
    </row>
    <row r="12" spans="1:2" x14ac:dyDescent="0.2">
      <c r="A12" t="s">
        <v>4506</v>
      </c>
      <c r="B12">
        <v>1</v>
      </c>
    </row>
    <row r="13" spans="1:2" x14ac:dyDescent="0.2">
      <c r="A13" t="s">
        <v>4519</v>
      </c>
      <c r="B13">
        <v>1</v>
      </c>
    </row>
    <row r="14" spans="1:2" x14ac:dyDescent="0.2">
      <c r="A14" t="s">
        <v>4498</v>
      </c>
      <c r="B14">
        <v>1</v>
      </c>
    </row>
    <row r="15" spans="1:2" x14ac:dyDescent="0.2">
      <c r="A15" t="s">
        <v>4529</v>
      </c>
      <c r="B15">
        <v>1</v>
      </c>
    </row>
    <row r="16" spans="1:2" x14ac:dyDescent="0.2">
      <c r="A16" t="s">
        <v>4509</v>
      </c>
      <c r="B16">
        <v>1</v>
      </c>
    </row>
    <row r="17" spans="1:2" x14ac:dyDescent="0.2">
      <c r="A17" t="s">
        <v>4508</v>
      </c>
      <c r="B17">
        <v>1</v>
      </c>
    </row>
    <row r="18" spans="1:2" x14ac:dyDescent="0.2">
      <c r="A18" t="s">
        <v>4521</v>
      </c>
      <c r="B18">
        <v>1</v>
      </c>
    </row>
    <row r="19" spans="1:2" x14ac:dyDescent="0.2">
      <c r="A19" t="s">
        <v>4488</v>
      </c>
      <c r="B19">
        <v>1</v>
      </c>
    </row>
    <row r="20" spans="1:2" x14ac:dyDescent="0.2">
      <c r="A20" t="s">
        <v>4501</v>
      </c>
      <c r="B20">
        <v>1</v>
      </c>
    </row>
    <row r="21" spans="1:2" x14ac:dyDescent="0.2">
      <c r="A21" t="s">
        <v>4518</v>
      </c>
      <c r="B21">
        <v>1</v>
      </c>
    </row>
    <row r="22" spans="1:2" x14ac:dyDescent="0.2">
      <c r="A22" t="s">
        <v>4484</v>
      </c>
      <c r="B22">
        <v>2</v>
      </c>
    </row>
    <row r="23" spans="1:2" x14ac:dyDescent="0.2">
      <c r="A23" t="s">
        <v>4483</v>
      </c>
      <c r="B23">
        <v>1</v>
      </c>
    </row>
    <row r="24" spans="1:2" x14ac:dyDescent="0.2">
      <c r="A24" t="s">
        <v>4517</v>
      </c>
      <c r="B24">
        <v>2</v>
      </c>
    </row>
    <row r="25" spans="1:2" x14ac:dyDescent="0.2">
      <c r="A25" t="s">
        <v>4505</v>
      </c>
      <c r="B25">
        <v>1</v>
      </c>
    </row>
    <row r="26" spans="1:2" x14ac:dyDescent="0.2">
      <c r="A26" t="s">
        <v>4481</v>
      </c>
      <c r="B26">
        <v>4</v>
      </c>
    </row>
    <row r="27" spans="1:2" x14ac:dyDescent="0.2">
      <c r="A27" t="s">
        <v>4477</v>
      </c>
      <c r="B27">
        <v>1</v>
      </c>
    </row>
    <row r="28" spans="1:2" x14ac:dyDescent="0.2">
      <c r="A28" t="s">
        <v>4502</v>
      </c>
      <c r="B28">
        <v>1</v>
      </c>
    </row>
    <row r="29" spans="1:2" x14ac:dyDescent="0.2">
      <c r="A29" t="s">
        <v>4499</v>
      </c>
      <c r="B29">
        <v>1</v>
      </c>
    </row>
    <row r="30" spans="1:2" x14ac:dyDescent="0.2">
      <c r="A30" t="s">
        <v>4528</v>
      </c>
      <c r="B30">
        <v>1</v>
      </c>
    </row>
    <row r="31" spans="1:2" x14ac:dyDescent="0.2">
      <c r="A31" t="s">
        <v>4487</v>
      </c>
      <c r="B31">
        <v>3</v>
      </c>
    </row>
    <row r="32" spans="1:2" x14ac:dyDescent="0.2">
      <c r="A32" t="s">
        <v>4491</v>
      </c>
      <c r="B32">
        <v>9</v>
      </c>
    </row>
    <row r="33" spans="1:2" x14ac:dyDescent="0.2">
      <c r="A33" t="s">
        <v>4480</v>
      </c>
      <c r="B33">
        <v>6</v>
      </c>
    </row>
    <row r="34" spans="1:2" x14ac:dyDescent="0.2">
      <c r="A34" t="s">
        <v>4497</v>
      </c>
      <c r="B34">
        <v>2</v>
      </c>
    </row>
    <row r="35" spans="1:2" x14ac:dyDescent="0.2">
      <c r="A35" t="s">
        <v>4496</v>
      </c>
      <c r="B35">
        <v>3</v>
      </c>
    </row>
    <row r="36" spans="1:2" x14ac:dyDescent="0.2">
      <c r="A36" t="s">
        <v>4524</v>
      </c>
      <c r="B36">
        <v>1</v>
      </c>
    </row>
    <row r="37" spans="1:2" x14ac:dyDescent="0.2">
      <c r="A37" t="s">
        <v>4522</v>
      </c>
      <c r="B37">
        <v>1</v>
      </c>
    </row>
    <row r="38" spans="1:2" x14ac:dyDescent="0.2">
      <c r="A38" t="s">
        <v>4478</v>
      </c>
      <c r="B38">
        <v>43</v>
      </c>
    </row>
    <row r="39" spans="1:2" x14ac:dyDescent="0.2">
      <c r="A39" t="s">
        <v>4495</v>
      </c>
      <c r="B39">
        <v>1</v>
      </c>
    </row>
    <row r="40" spans="1:2" x14ac:dyDescent="0.2">
      <c r="A40" t="s">
        <v>4493</v>
      </c>
      <c r="B40">
        <v>2</v>
      </c>
    </row>
    <row r="41" spans="1:2" x14ac:dyDescent="0.2">
      <c r="A41" t="s">
        <v>4513</v>
      </c>
      <c r="B41">
        <v>1</v>
      </c>
    </row>
    <row r="42" spans="1:2" x14ac:dyDescent="0.2">
      <c r="A42" t="s">
        <v>4510</v>
      </c>
      <c r="B42">
        <v>1</v>
      </c>
    </row>
    <row r="43" spans="1:2" x14ac:dyDescent="0.2">
      <c r="A43" t="s">
        <v>4503</v>
      </c>
      <c r="B43">
        <v>1</v>
      </c>
    </row>
    <row r="44" spans="1:2" x14ac:dyDescent="0.2">
      <c r="A44" t="s">
        <v>4516</v>
      </c>
      <c r="B44">
        <v>12</v>
      </c>
    </row>
    <row r="45" spans="1:2" x14ac:dyDescent="0.2">
      <c r="A45" t="s">
        <v>4523</v>
      </c>
      <c r="B45">
        <v>1</v>
      </c>
    </row>
    <row r="46" spans="1:2" x14ac:dyDescent="0.2">
      <c r="A46" t="s">
        <v>4520</v>
      </c>
      <c r="B46">
        <v>1</v>
      </c>
    </row>
    <row r="47" spans="1:2" x14ac:dyDescent="0.2">
      <c r="A47" t="s">
        <v>4525</v>
      </c>
      <c r="B47">
        <v>1</v>
      </c>
    </row>
    <row r="48" spans="1:2" x14ac:dyDescent="0.2">
      <c r="A48" t="s">
        <v>4515</v>
      </c>
      <c r="B48">
        <v>2</v>
      </c>
    </row>
    <row r="49" spans="1:2" x14ac:dyDescent="0.2">
      <c r="A49" t="s">
        <v>4479</v>
      </c>
      <c r="B49">
        <v>4</v>
      </c>
    </row>
    <row r="50" spans="1:2" x14ac:dyDescent="0.2">
      <c r="A50" t="s">
        <v>4489</v>
      </c>
      <c r="B50">
        <v>49</v>
      </c>
    </row>
    <row r="51" spans="1:2" x14ac:dyDescent="0.2">
      <c r="A51" t="s">
        <v>4485</v>
      </c>
      <c r="B51">
        <v>5</v>
      </c>
    </row>
    <row r="52" spans="1:2" x14ac:dyDescent="0.2">
      <c r="A52" t="s">
        <v>2897</v>
      </c>
      <c r="B52">
        <v>3</v>
      </c>
    </row>
    <row r="53" spans="1:2" x14ac:dyDescent="0.2">
      <c r="A53" t="s">
        <v>4494</v>
      </c>
      <c r="B53">
        <v>1</v>
      </c>
    </row>
    <row r="54" spans="1:2" x14ac:dyDescent="0.2">
      <c r="A54" t="s">
        <v>4482</v>
      </c>
      <c r="B54">
        <v>10</v>
      </c>
    </row>
    <row r="55" spans="1:2" x14ac:dyDescent="0.2">
      <c r="A55" t="s">
        <v>4492</v>
      </c>
      <c r="B55">
        <v>10</v>
      </c>
    </row>
    <row r="56" spans="1:2" x14ac:dyDescent="0.2">
      <c r="A56" t="s">
        <v>4507</v>
      </c>
      <c r="B56">
        <v>1</v>
      </c>
    </row>
    <row r="57" spans="1:2" x14ac:dyDescent="0.2">
      <c r="A57" t="s">
        <v>4527</v>
      </c>
      <c r="B57">
        <v>1</v>
      </c>
    </row>
    <row r="58" spans="1:2" x14ac:dyDescent="0.2">
      <c r="A58" t="s">
        <v>2919</v>
      </c>
      <c r="B58">
        <v>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82"/>
  <sheetViews>
    <sheetView workbookViewId="0"/>
  </sheetViews>
  <sheetFormatPr baseColWidth="10" defaultColWidth="8.83203125" defaultRowHeight="15" x14ac:dyDescent="0.2"/>
  <cols>
    <col min="1" max="1" width="37.6640625" customWidth="1"/>
    <col min="2" max="2" width="5.6640625" customWidth="1"/>
  </cols>
  <sheetData>
    <row r="1" spans="1:2" x14ac:dyDescent="0.2">
      <c r="A1" s="1" t="s">
        <v>4580</v>
      </c>
      <c r="B1" s="1" t="s">
        <v>4531</v>
      </c>
    </row>
    <row r="2" spans="1:2" x14ac:dyDescent="0.2">
      <c r="A2" t="str">
        <f>HYPERLINK("https://www.nsf.gov/awardsearch/showAward?AWD_ID=1612144", "1612144")</f>
        <v>1612144</v>
      </c>
      <c r="B2">
        <v>53</v>
      </c>
    </row>
    <row r="3" spans="1:2" x14ac:dyDescent="0.2">
      <c r="A3" t="str">
        <f>HYPERLINK("https://www.nsf.gov/awardsearch/showAward?AWD_ID=1841667", "1841667")</f>
        <v>1841667</v>
      </c>
      <c r="B3">
        <v>36</v>
      </c>
    </row>
    <row r="4" spans="1:2" x14ac:dyDescent="0.2">
      <c r="A4" t="str">
        <f>HYPERLINK("https://www.nsf.gov/awardsearch/showAward?AWD_ID=1841338", "1841338")</f>
        <v>1841338</v>
      </c>
      <c r="B4">
        <v>36</v>
      </c>
    </row>
    <row r="5" spans="1:2" x14ac:dyDescent="0.2">
      <c r="A5" t="str">
        <f>HYPERLINK("https://www.nsf.gov/awardsearch/showAward?AWD_ID=2129782", "2129782")</f>
        <v>2129782</v>
      </c>
      <c r="B5">
        <v>30</v>
      </c>
    </row>
    <row r="6" spans="1:2" x14ac:dyDescent="0.2">
      <c r="A6" t="str">
        <f>HYPERLINK("https://www.nsf.gov/awardsearch/showAward?AWD_ID=2103550", "2103550")</f>
        <v>2103550</v>
      </c>
      <c r="B6">
        <v>8</v>
      </c>
    </row>
    <row r="7" spans="1:2" x14ac:dyDescent="0.2">
      <c r="A7" t="str">
        <f>HYPERLINK("https://www.nsf.gov/awardsearch/showAward?AWD_ID=1300518", "1300518")</f>
        <v>1300518</v>
      </c>
      <c r="B7">
        <v>5</v>
      </c>
    </row>
    <row r="8" spans="1:2" x14ac:dyDescent="0.2">
      <c r="A8" t="str">
        <f>HYPERLINK("https://www.nsf.gov/awardsearch/showAward?AWD_ID=1520817", "1520817")</f>
        <v>1520817</v>
      </c>
      <c r="B8">
        <v>5</v>
      </c>
    </row>
    <row r="9" spans="1:2" x14ac:dyDescent="0.2">
      <c r="A9" t="str">
        <f>HYPERLINK("https://www.nsf.gov/awardsearch/showAward?AWD_ID=1612843", "1612843")</f>
        <v>1612843</v>
      </c>
      <c r="B9">
        <v>5</v>
      </c>
    </row>
    <row r="10" spans="1:2" x14ac:dyDescent="0.2">
      <c r="A10" t="str">
        <f>HYPERLINK("https://www.nsf.gov/awardsearch/showAward?AWD_ID=1455466", "1455466")</f>
        <v>1455466</v>
      </c>
      <c r="B10">
        <v>4</v>
      </c>
    </row>
    <row r="11" spans="1:2" x14ac:dyDescent="0.2">
      <c r="A11" t="str">
        <f>HYPERLINK("https://www.nsf.gov/awardsearch/showAward?AWD_ID=1266418", "1266418")</f>
        <v>1266418</v>
      </c>
      <c r="B11">
        <v>4</v>
      </c>
    </row>
    <row r="12" spans="1:2" x14ac:dyDescent="0.2">
      <c r="A12" t="str">
        <f>HYPERLINK("https://www.nsf.gov/awardsearch/showAward?AWD_ID=1635524", "1635524")</f>
        <v>1635524</v>
      </c>
      <c r="B12">
        <v>4</v>
      </c>
    </row>
    <row r="13" spans="1:2" x14ac:dyDescent="0.2">
      <c r="A13" t="str">
        <f>HYPERLINK("https://www.nsf.gov/awardsearch/showAward?AWD_ID=1635040", "1635040")</f>
        <v>1635040</v>
      </c>
      <c r="B13">
        <v>4</v>
      </c>
    </row>
    <row r="14" spans="1:2" x14ac:dyDescent="0.2">
      <c r="A14" t="str">
        <f>HYPERLINK("https://www.nsf.gov/awardsearch/showAward?AWD_ID=1635307", "1635307")</f>
        <v>1635307</v>
      </c>
      <c r="B14">
        <v>4</v>
      </c>
    </row>
    <row r="15" spans="1:2" x14ac:dyDescent="0.2">
      <c r="A15" t="str">
        <f>HYPERLINK("https://www.nsf.gov/awardsearch/showAward?AWD_ID=1638186", "1638186")</f>
        <v>1638186</v>
      </c>
      <c r="B15">
        <v>4</v>
      </c>
    </row>
    <row r="16" spans="1:2" x14ac:dyDescent="0.2">
      <c r="A16" t="str">
        <f>HYPERLINK("https://www.nsf.gov/awardsearch/showAward?AWD_ID=1751216", "1751216")</f>
        <v>1751216</v>
      </c>
      <c r="B16">
        <v>4</v>
      </c>
    </row>
    <row r="17" spans="1:2" x14ac:dyDescent="0.2">
      <c r="A17" t="str">
        <f>HYPERLINK("https://www.nsf.gov/awardsearch/showAward?AWD_ID=1635593", "1635593")</f>
        <v>1635593</v>
      </c>
      <c r="B17">
        <v>4</v>
      </c>
    </row>
    <row r="18" spans="1:2" x14ac:dyDescent="0.2">
      <c r="A18" t="str">
        <f>HYPERLINK("https://www.nsf.gov/awardsearch/showAward?AWD_ID=2014330", "2014330")</f>
        <v>2014330</v>
      </c>
      <c r="B18">
        <v>4</v>
      </c>
    </row>
    <row r="19" spans="1:2" x14ac:dyDescent="0.2">
      <c r="A19" t="str">
        <f>HYPERLINK("https://www.nsf.gov/awardsearch/showAward?AWD_ID=1652448", "1652448")</f>
        <v>1652448</v>
      </c>
      <c r="B19">
        <v>4</v>
      </c>
    </row>
    <row r="20" spans="1:2" x14ac:dyDescent="0.2">
      <c r="A20" t="str">
        <f>HYPERLINK("https://www.nsf.gov/awardsearch/showAward?AWD_ID=1462855", "1462855")</f>
        <v>1462855</v>
      </c>
      <c r="B20">
        <v>3</v>
      </c>
    </row>
    <row r="21" spans="1:2" x14ac:dyDescent="0.2">
      <c r="A21" t="str">
        <f>HYPERLINK("https://www.nsf.gov/awardsearch/showAward?AWD_ID=1826118", "1826118")</f>
        <v>1826118</v>
      </c>
      <c r="B21">
        <v>3</v>
      </c>
    </row>
    <row r="22" spans="1:2" x14ac:dyDescent="0.2">
      <c r="A22" t="str">
        <f>HYPERLINK("https://www.nsf.gov/awardsearch/showAward?AWD_ID=1854993", "1854993")</f>
        <v>1854993</v>
      </c>
      <c r="B22">
        <v>3</v>
      </c>
    </row>
    <row r="23" spans="1:2" x14ac:dyDescent="0.2">
      <c r="A23" t="str">
        <f>HYPERLINK("https://www.nsf.gov/awardsearch/showAward?AWD_ID=2037914", "2037914")</f>
        <v>2037914</v>
      </c>
      <c r="B23">
        <v>3</v>
      </c>
    </row>
    <row r="24" spans="1:2" x14ac:dyDescent="0.2">
      <c r="A24" t="str">
        <f>HYPERLINK("https://www.nsf.gov/awardsearch/showAward?AWD_ID=1847373", "1847373")</f>
        <v>1847373</v>
      </c>
      <c r="B24">
        <v>3</v>
      </c>
    </row>
    <row r="25" spans="1:2" x14ac:dyDescent="0.2">
      <c r="A25" t="str">
        <f>HYPERLINK("https://www.nsf.gov/awardsearch/showAward?AWD_ID=1545632", "1545632")</f>
        <v>1545632</v>
      </c>
      <c r="B25">
        <v>2</v>
      </c>
    </row>
    <row r="26" spans="1:2" x14ac:dyDescent="0.2">
      <c r="A26" t="str">
        <f>HYPERLINK("https://www.nsf.gov/awardsearch/showAward?AWD_ID=1208192", "1208192")</f>
        <v>1208192</v>
      </c>
      <c r="B26">
        <v>2</v>
      </c>
    </row>
    <row r="27" spans="1:2" x14ac:dyDescent="0.2">
      <c r="A27" t="str">
        <f>HYPERLINK("https://www.nsf.gov/awardsearch/showAward?AWD_ID=1520808", "1520808")</f>
        <v>1520808</v>
      </c>
      <c r="B27">
        <v>2</v>
      </c>
    </row>
    <row r="28" spans="1:2" x14ac:dyDescent="0.2">
      <c r="A28" t="str">
        <f>HYPERLINK("https://www.nsf.gov/awardsearch/showAward?AWD_ID=1332703", "1332703")</f>
        <v>1332703</v>
      </c>
      <c r="B28">
        <v>2</v>
      </c>
    </row>
    <row r="29" spans="1:2" x14ac:dyDescent="0.2">
      <c r="A29" t="str">
        <f>HYPERLINK("https://www.nsf.gov/awardsearch/showAward?AWD_ID=1356855", "1356855")</f>
        <v>1356855</v>
      </c>
      <c r="B29">
        <v>2</v>
      </c>
    </row>
    <row r="30" spans="1:2" x14ac:dyDescent="0.2">
      <c r="A30" t="str">
        <f>HYPERLINK("https://www.nsf.gov/awardsearch/showAward?AWD_ID=1331412", "1331412")</f>
        <v>1331412</v>
      </c>
      <c r="B30">
        <v>2</v>
      </c>
    </row>
    <row r="31" spans="1:2" x14ac:dyDescent="0.2">
      <c r="A31" t="str">
        <f>HYPERLINK("https://www.nsf.gov/awardsearch/showAward?AWD_ID=1661015", "1661015")</f>
        <v>1661015</v>
      </c>
      <c r="B31">
        <v>2</v>
      </c>
    </row>
    <row r="32" spans="1:2" x14ac:dyDescent="0.2">
      <c r="A32" t="str">
        <f>HYPERLINK("https://www.nsf.gov/awardsearch/showAward?AWD_ID=1611820", "1611820")</f>
        <v>1611820</v>
      </c>
      <c r="B32">
        <v>2</v>
      </c>
    </row>
    <row r="33" spans="1:2" x14ac:dyDescent="0.2">
      <c r="A33" t="str">
        <f>HYPERLINK("https://www.nsf.gov/awardsearch/showAward?AWD_ID=1635398", "1635398")</f>
        <v>1635398</v>
      </c>
      <c r="B33">
        <v>2</v>
      </c>
    </row>
    <row r="34" spans="1:2" x14ac:dyDescent="0.2">
      <c r="A34" t="str">
        <f>HYPERLINK("https://www.nsf.gov/awardsearch/showAward?AWD_ID=1661052", "1661052")</f>
        <v>1661052</v>
      </c>
      <c r="B34">
        <v>2</v>
      </c>
    </row>
    <row r="35" spans="1:2" x14ac:dyDescent="0.2">
      <c r="A35" t="str">
        <f>HYPERLINK("https://www.nsf.gov/awardsearch/showAward?AWD_ID=1520765", "1520765")</f>
        <v>1520765</v>
      </c>
      <c r="B35">
        <v>2</v>
      </c>
    </row>
    <row r="36" spans="1:2" x14ac:dyDescent="0.2">
      <c r="A36" t="str">
        <f>HYPERLINK("https://www.nsf.gov/awardsearch/showAward?AWD_ID=1661315", "1661315")</f>
        <v>1661315</v>
      </c>
      <c r="B36">
        <v>2</v>
      </c>
    </row>
    <row r="37" spans="1:2" x14ac:dyDescent="0.2">
      <c r="A37" t="str">
        <f>HYPERLINK("https://www.nsf.gov/awardsearch/showAward?AWD_ID=1825080", "1825080")</f>
        <v>1825080</v>
      </c>
      <c r="B37">
        <v>2</v>
      </c>
    </row>
    <row r="38" spans="1:2" x14ac:dyDescent="0.2">
      <c r="A38" t="str">
        <f>HYPERLINK("https://www.nsf.gov/awardsearch/showAward?AWD_ID=1635363", "1635363")</f>
        <v>1635363</v>
      </c>
      <c r="B38">
        <v>2</v>
      </c>
    </row>
    <row r="39" spans="1:2" x14ac:dyDescent="0.2">
      <c r="A39" t="str">
        <f>HYPERLINK("https://www.nsf.gov/awardsearch/showAward?AWD_ID=1520683", "1520683")</f>
        <v>1520683</v>
      </c>
      <c r="B39">
        <v>2</v>
      </c>
    </row>
    <row r="40" spans="1:2" x14ac:dyDescent="0.2">
      <c r="A40" t="str">
        <f>HYPERLINK("https://www.nsf.gov/awardsearch/showAward?AWD_ID=1520803", "1520803")</f>
        <v>1520803</v>
      </c>
      <c r="B40">
        <v>2</v>
      </c>
    </row>
    <row r="41" spans="1:2" x14ac:dyDescent="0.2">
      <c r="A41" t="str">
        <f>HYPERLINK("https://www.nsf.gov/awardsearch/showAward?AWD_ID=1706938", "1706938")</f>
        <v>1706938</v>
      </c>
      <c r="B41">
        <v>2</v>
      </c>
    </row>
    <row r="42" spans="1:2" x14ac:dyDescent="0.2">
      <c r="A42" t="str">
        <f>HYPERLINK("https://www.nsf.gov/awardsearch/showAward?AWD_ID=1735139", "1735139")</f>
        <v>1735139</v>
      </c>
      <c r="B42">
        <v>2</v>
      </c>
    </row>
    <row r="43" spans="1:2" x14ac:dyDescent="0.2">
      <c r="A43" t="str">
        <f>HYPERLINK("https://www.nsf.gov/awardsearch/showAward?AWD_ID=1630099", "1630099")</f>
        <v>1630099</v>
      </c>
      <c r="B43">
        <v>2</v>
      </c>
    </row>
    <row r="44" spans="1:2" x14ac:dyDescent="0.2">
      <c r="A44" t="str">
        <f>HYPERLINK("https://www.nsf.gov/awardsearch/showAward?AWD_ID=1638273", "1638273")</f>
        <v>1638273</v>
      </c>
      <c r="B44">
        <v>2</v>
      </c>
    </row>
    <row r="45" spans="1:2" x14ac:dyDescent="0.2">
      <c r="A45" t="str">
        <f>HYPERLINK("https://www.nsf.gov/awardsearch/showAward?AWD_ID=2131111", "2131111")</f>
        <v>2131111</v>
      </c>
      <c r="B45">
        <v>2</v>
      </c>
    </row>
    <row r="46" spans="1:2" x14ac:dyDescent="0.2">
      <c r="A46" t="str">
        <f>HYPERLINK("https://www.nsf.gov/awardsearch/showAward?AWD_ID=1151003", "1151003")</f>
        <v>1151003</v>
      </c>
      <c r="B46">
        <v>1</v>
      </c>
    </row>
    <row r="47" spans="1:2" x14ac:dyDescent="0.2">
      <c r="A47" t="str">
        <f>HYPERLINK("https://www.nsf.gov/awardsearch/showAward?AWD_ID=1344705", "1344705")</f>
        <v>1344705</v>
      </c>
      <c r="B47">
        <v>1</v>
      </c>
    </row>
    <row r="48" spans="1:2" x14ac:dyDescent="0.2">
      <c r="A48" t="str">
        <f>HYPERLINK("https://www.nsf.gov/awardsearch/showAward?AWD_ID=1724915", "1724915")</f>
        <v>1724915</v>
      </c>
      <c r="B48">
        <v>1</v>
      </c>
    </row>
    <row r="49" spans="1:2" x14ac:dyDescent="0.2">
      <c r="A49" t="str">
        <f>HYPERLINK("https://www.nsf.gov/awardsearch/showAward?AWD_ID=1520904", "1520904")</f>
        <v>1520904</v>
      </c>
      <c r="B49">
        <v>1</v>
      </c>
    </row>
    <row r="50" spans="1:2" x14ac:dyDescent="0.2">
      <c r="A50" t="str">
        <f>HYPERLINK("https://www.nsf.gov/awardsearch/showAward?AWD_ID=1637169", "1637169")</f>
        <v>1637169</v>
      </c>
      <c r="B50">
        <v>1</v>
      </c>
    </row>
    <row r="51" spans="1:2" x14ac:dyDescent="0.2">
      <c r="A51" t="str">
        <f>HYPERLINK("https://www.nsf.gov/awardsearch/showAward?AWD_ID=1709357", "1709357")</f>
        <v>1709357</v>
      </c>
      <c r="B51">
        <v>1</v>
      </c>
    </row>
    <row r="52" spans="1:2" x14ac:dyDescent="0.2">
      <c r="A52" t="str">
        <f>HYPERLINK("https://www.nsf.gov/awardsearch/showAward?AWD_ID=1536198", "1536198")</f>
        <v>1536198</v>
      </c>
      <c r="B52">
        <v>1</v>
      </c>
    </row>
    <row r="53" spans="1:2" x14ac:dyDescent="0.2">
      <c r="A53" t="str">
        <f>HYPERLINK("https://www.nsf.gov/awardsearch/showAward?AWD_ID=1300744", "1300744")</f>
        <v>1300744</v>
      </c>
      <c r="B53">
        <v>1</v>
      </c>
    </row>
    <row r="54" spans="1:2" x14ac:dyDescent="0.2">
      <c r="A54" t="str">
        <f>HYPERLINK("https://www.nsf.gov/awardsearch/showAward?AWD_ID=1624153", "1624153")</f>
        <v>1624153</v>
      </c>
      <c r="B54">
        <v>1</v>
      </c>
    </row>
    <row r="55" spans="1:2" x14ac:dyDescent="0.2">
      <c r="A55" t="str">
        <f>HYPERLINK("https://www.nsf.gov/awardsearch/showAward?AWD_ID=1635115", "1635115")</f>
        <v>1635115</v>
      </c>
      <c r="B55">
        <v>1</v>
      </c>
    </row>
    <row r="56" spans="1:2" x14ac:dyDescent="0.2">
      <c r="A56" t="str">
        <f>HYPERLINK("https://www.nsf.gov/awardsearch/showAward?AWD_ID=1519679", "1519679")</f>
        <v>1519679</v>
      </c>
      <c r="B56">
        <v>1</v>
      </c>
    </row>
    <row r="57" spans="1:2" x14ac:dyDescent="0.2">
      <c r="A57" t="str">
        <f>HYPERLINK("https://www.nsf.gov/awardsearch/showAward?AWD_ID=1623553", "1623553")</f>
        <v>1623553</v>
      </c>
      <c r="B57">
        <v>1</v>
      </c>
    </row>
    <row r="58" spans="1:2" x14ac:dyDescent="0.2">
      <c r="A58" t="str">
        <f>HYPERLINK("https://www.nsf.gov/awardsearch/showAward?AWD_ID=1623752", "1623752")</f>
        <v>1623752</v>
      </c>
      <c r="B58">
        <v>1</v>
      </c>
    </row>
    <row r="59" spans="1:2" x14ac:dyDescent="0.2">
      <c r="A59" t="str">
        <f>HYPERLINK("https://www.nsf.gov/awardsearch/showAward?AWD_ID=1623542", "1623542")</f>
        <v>1623542</v>
      </c>
      <c r="B59">
        <v>1</v>
      </c>
    </row>
    <row r="60" spans="1:2" x14ac:dyDescent="0.2">
      <c r="A60" t="str">
        <f>HYPERLINK("https://www.nsf.gov/awardsearch/showAward?AWD_ID=1761461", "1761461")</f>
        <v>1761461</v>
      </c>
      <c r="B60">
        <v>1</v>
      </c>
    </row>
    <row r="61" spans="1:2" x14ac:dyDescent="0.2">
      <c r="A61" t="str">
        <f>HYPERLINK("https://www.nsf.gov/awardsearch/showAward?AWD_ID=0625124", "0625124")</f>
        <v>0625124</v>
      </c>
      <c r="B61">
        <v>1</v>
      </c>
    </row>
    <row r="62" spans="1:2" x14ac:dyDescent="0.2">
      <c r="A62" t="str">
        <f>HYPERLINK("https://www.nsf.gov/awardsearch/showAward?AWD_ID=1055744", "1055744")</f>
        <v>1055744</v>
      </c>
      <c r="B62">
        <v>1</v>
      </c>
    </row>
    <row r="63" spans="1:2" x14ac:dyDescent="0.2">
      <c r="A63" t="str">
        <f>HYPERLINK("https://www.nsf.gov/awardsearch/showAward?AWD_ID=1135026", "1135026")</f>
        <v>1135026</v>
      </c>
      <c r="B63">
        <v>1</v>
      </c>
    </row>
    <row r="64" spans="1:2" x14ac:dyDescent="0.2">
      <c r="A64" t="str">
        <f>HYPERLINK("https://www.nsf.gov/awardsearch/showAward?AWD_ID=1810870", "1810870")</f>
        <v>1810870</v>
      </c>
      <c r="B64">
        <v>1</v>
      </c>
    </row>
    <row r="65" spans="1:2" x14ac:dyDescent="0.2">
      <c r="A65" t="str">
        <f>HYPERLINK("https://www.nsf.gov/awardsearch/showAward?AWD_ID=1810907", "1810907")</f>
        <v>1810907</v>
      </c>
      <c r="B65">
        <v>1</v>
      </c>
    </row>
    <row r="66" spans="1:2" x14ac:dyDescent="0.2">
      <c r="A66" t="str">
        <f>HYPERLINK("https://www.nsf.gov/awardsearch/showAward?AWD_ID=1810899", "1810899")</f>
        <v>1810899</v>
      </c>
      <c r="B66">
        <v>1</v>
      </c>
    </row>
    <row r="67" spans="1:2" x14ac:dyDescent="0.2">
      <c r="A67" t="str">
        <f>HYPERLINK("https://www.nsf.gov/awardsearch/showAward?AWD_ID=1333468", "1333468")</f>
        <v>1333468</v>
      </c>
      <c r="B67">
        <v>1</v>
      </c>
    </row>
    <row r="68" spans="1:2" x14ac:dyDescent="0.2">
      <c r="A68" t="str">
        <f>HYPERLINK("https://www.nsf.gov/awardsearch/showAward?AWD_ID=1759996", "1759996")</f>
        <v>1759996</v>
      </c>
      <c r="B68">
        <v>1</v>
      </c>
    </row>
    <row r="69" spans="1:2" x14ac:dyDescent="0.2">
      <c r="A69" t="str">
        <f>HYPERLINK("https://www.nsf.gov/awardsearch/showAward?AWD_ID=1760718", "1760718")</f>
        <v>1760718</v>
      </c>
      <c r="B69">
        <v>1</v>
      </c>
    </row>
    <row r="70" spans="1:2" x14ac:dyDescent="0.2">
      <c r="A70" t="str">
        <f>HYPERLINK("https://www.nsf.gov/awardsearch/showAward?AWD_ID=1235496", "1235496")</f>
        <v>1235496</v>
      </c>
      <c r="B70">
        <v>1</v>
      </c>
    </row>
    <row r="71" spans="1:2" x14ac:dyDescent="0.2">
      <c r="A71" t="str">
        <f>HYPERLINK("https://www.nsf.gov/awardsearch/showAward?AWD_ID=1434880", "1434880")</f>
        <v>1434880</v>
      </c>
      <c r="B71">
        <v>1</v>
      </c>
    </row>
    <row r="72" spans="1:2" x14ac:dyDescent="0.2">
      <c r="A72" t="str">
        <f>HYPERLINK("https://www.nsf.gov/awardsearch/showAward?AWD_ID=1055301", "1055301")</f>
        <v>1055301</v>
      </c>
      <c r="B72">
        <v>1</v>
      </c>
    </row>
    <row r="73" spans="1:2" x14ac:dyDescent="0.2">
      <c r="A73" t="str">
        <f>HYPERLINK("https://www.nsf.gov/awardsearch/showAward?AWD_ID=1234690", "1234690")</f>
        <v>1234690</v>
      </c>
      <c r="B73">
        <v>1</v>
      </c>
    </row>
    <row r="74" spans="1:2" x14ac:dyDescent="0.2">
      <c r="A74" t="str">
        <f>HYPERLINK("https://www.nsf.gov/awardsearch/showAward?AWD_ID=1261775", "1261775")</f>
        <v>1261775</v>
      </c>
      <c r="B74">
        <v>1</v>
      </c>
    </row>
    <row r="75" spans="1:2" x14ac:dyDescent="0.2">
      <c r="A75" t="str">
        <f>HYPERLINK("https://www.nsf.gov/awardsearch/showAward?AWD_ID=1303595", "1303595")</f>
        <v>1303595</v>
      </c>
      <c r="B75">
        <v>1</v>
      </c>
    </row>
    <row r="76" spans="1:2" x14ac:dyDescent="0.2">
      <c r="A76" t="str">
        <f>HYPERLINK("https://www.nsf.gov/awardsearch/showAward?AWD_ID=1344592", "1344592")</f>
        <v>1344592</v>
      </c>
      <c r="B76">
        <v>1</v>
      </c>
    </row>
    <row r="77" spans="1:2" x14ac:dyDescent="0.2">
      <c r="A77" t="str">
        <f>HYPERLINK("https://www.nsf.gov/awardsearch/showAward?AWD_ID=1600087", "1600087")</f>
        <v>1600087</v>
      </c>
      <c r="B77">
        <v>1</v>
      </c>
    </row>
    <row r="78" spans="1:2" x14ac:dyDescent="0.2">
      <c r="A78" t="str">
        <f>HYPERLINK("https://www.nsf.gov/awardsearch/showAward?AWD_ID=1537231", "1537231")</f>
        <v>1537231</v>
      </c>
      <c r="B78">
        <v>1</v>
      </c>
    </row>
    <row r="79" spans="1:2" x14ac:dyDescent="0.2">
      <c r="A79" t="str">
        <f>HYPERLINK("https://www.nsf.gov/awardsearch/showAward?AWD_ID=9411147", "9411147")</f>
        <v>9411147</v>
      </c>
      <c r="B79">
        <v>1</v>
      </c>
    </row>
    <row r="80" spans="1:2" x14ac:dyDescent="0.2">
      <c r="A80" t="str">
        <f>HYPERLINK("https://www.nsf.gov/awardsearch/showAward?AWD_ID=1520581", "1520581")</f>
        <v>1520581</v>
      </c>
      <c r="B80">
        <v>1</v>
      </c>
    </row>
    <row r="81" spans="1:2" x14ac:dyDescent="0.2">
      <c r="A81" t="str">
        <f>HYPERLINK("https://www.nsf.gov/awardsearch/showAward?AWD_ID=0530478", "0530478")</f>
        <v>0530478</v>
      </c>
      <c r="B81">
        <v>1</v>
      </c>
    </row>
    <row r="82" spans="1:2" x14ac:dyDescent="0.2">
      <c r="A82" t="str">
        <f>HYPERLINK("https://www.nsf.gov/awardsearch/showAward?AWD_ID=1301016", "1301016")</f>
        <v>1301016</v>
      </c>
      <c r="B82">
        <v>1</v>
      </c>
    </row>
    <row r="83" spans="1:2" x14ac:dyDescent="0.2">
      <c r="A83" t="str">
        <f>HYPERLINK("https://www.nsf.gov/awardsearch/showAward?AWD_ID=1636039", "1636039")</f>
        <v>1636039</v>
      </c>
      <c r="B83">
        <v>1</v>
      </c>
    </row>
    <row r="84" spans="1:2" x14ac:dyDescent="0.2">
      <c r="A84" t="str">
        <f>HYPERLINK("https://www.nsf.gov/awardsearch/showAward?AWD_ID=1536365", "1536365")</f>
        <v>1536365</v>
      </c>
      <c r="B84">
        <v>1</v>
      </c>
    </row>
    <row r="85" spans="1:2" x14ac:dyDescent="0.2">
      <c r="A85" t="str">
        <f>HYPERLINK("https://www.nsf.gov/awardsearch/showAward?AWD_ID=1637557", "1637557")</f>
        <v>1637557</v>
      </c>
      <c r="B85">
        <v>1</v>
      </c>
    </row>
    <row r="86" spans="1:2" x14ac:dyDescent="0.2">
      <c r="A86" t="str">
        <f>HYPERLINK("https://www.nsf.gov/awardsearch/showAward?AWD_ID=1902460", "1902460")</f>
        <v>1902460</v>
      </c>
      <c r="B86">
        <v>1</v>
      </c>
    </row>
    <row r="87" spans="1:2" x14ac:dyDescent="0.2">
      <c r="A87" t="str">
        <f>HYPERLINK("https://www.nsf.gov/awardsearch/showAward?AWD_ID=2028412", "2028412")</f>
        <v>2028412</v>
      </c>
      <c r="B87">
        <v>1</v>
      </c>
    </row>
    <row r="88" spans="1:2" x14ac:dyDescent="0.2">
      <c r="A88" t="str">
        <f>HYPERLINK("https://www.nsf.gov/awardsearch/showAward?AWD_ID=1608762", "1608762")</f>
        <v>1608762</v>
      </c>
      <c r="B88">
        <v>1</v>
      </c>
    </row>
    <row r="89" spans="1:2" x14ac:dyDescent="0.2">
      <c r="A89" t="str">
        <f>HYPERLINK("https://www.nsf.gov/awardsearch/showAward?AWD_ID=1744812", "1744812")</f>
        <v>1744812</v>
      </c>
      <c r="B89">
        <v>1</v>
      </c>
    </row>
    <row r="90" spans="1:2" x14ac:dyDescent="0.2">
      <c r="A90" t="str">
        <f>HYPERLINK("https://www.nsf.gov/awardsearch/showAward?AWD_ID=1903486", "1903486")</f>
        <v>1903486</v>
      </c>
      <c r="B90">
        <v>1</v>
      </c>
    </row>
    <row r="91" spans="1:2" x14ac:dyDescent="0.2">
      <c r="A91" t="str">
        <f>HYPERLINK("https://www.nsf.gov/awardsearch/showAward?AWD_ID=1745451", "1745451")</f>
        <v>1745451</v>
      </c>
      <c r="B91">
        <v>1</v>
      </c>
    </row>
    <row r="92" spans="1:2" x14ac:dyDescent="0.2">
      <c r="A92" t="str">
        <f>HYPERLINK("https://www.nsf.gov/awardsearch/showAward?AWD_ID=1138612", "1138612")</f>
        <v>1138612</v>
      </c>
      <c r="B92">
        <v>1</v>
      </c>
    </row>
    <row r="93" spans="1:2" x14ac:dyDescent="0.2">
      <c r="A93" t="str">
        <f>HYPERLINK("https://www.nsf.gov/awardsearch/showAward?AWD_ID=2002617", "2002617")</f>
        <v>2002617</v>
      </c>
      <c r="B93">
        <v>1</v>
      </c>
    </row>
    <row r="94" spans="1:2" x14ac:dyDescent="0.2">
      <c r="A94" t="str">
        <f>HYPERLINK("https://www.nsf.gov/awardsearch/showAward?AWD_ID=1732223", "1732223")</f>
        <v>1732223</v>
      </c>
      <c r="B94">
        <v>1</v>
      </c>
    </row>
    <row r="95" spans="1:2" x14ac:dyDescent="0.2">
      <c r="A95" t="str">
        <f>HYPERLINK("https://www.nsf.gov/awardsearch/showAward?AWD_ID=1732213", "1732213")</f>
        <v>1732213</v>
      </c>
      <c r="B95">
        <v>1</v>
      </c>
    </row>
    <row r="96" spans="1:2" x14ac:dyDescent="0.2">
      <c r="A96" t="str">
        <f>HYPERLINK("https://www.nsf.gov/awardsearch/showAward?AWD_ID=2034656", "2034656")</f>
        <v>2034656</v>
      </c>
      <c r="B96">
        <v>1</v>
      </c>
    </row>
    <row r="97" spans="1:2" x14ac:dyDescent="0.2">
      <c r="A97" t="str">
        <f>HYPERLINK("https://www.nsf.gov/awardsearch/showAward?AWD_ID=1313583", "1313583")</f>
        <v>1313583</v>
      </c>
      <c r="B97">
        <v>1</v>
      </c>
    </row>
    <row r="98" spans="1:2" x14ac:dyDescent="0.2">
      <c r="A98" t="str">
        <f>HYPERLINK("https://www.nsf.gov/awardsearch/showAward?AWD_ID=0901605", "0901605")</f>
        <v>0901605</v>
      </c>
      <c r="B98">
        <v>1</v>
      </c>
    </row>
    <row r="99" spans="1:2" x14ac:dyDescent="0.2">
      <c r="A99" t="str">
        <f>HYPERLINK("https://www.nsf.gov/awardsearch/showAward?AWD_ID=0928926", "0928926")</f>
        <v>0928926</v>
      </c>
      <c r="B99">
        <v>1</v>
      </c>
    </row>
    <row r="100" spans="1:2" x14ac:dyDescent="0.2">
      <c r="A100" t="str">
        <f>HYPERLINK("https://www.nsf.gov/awardsearch/showAward?AWD_ID=0700682", "0700682")</f>
        <v>0700682</v>
      </c>
      <c r="B100">
        <v>1</v>
      </c>
    </row>
    <row r="101" spans="1:2" x14ac:dyDescent="0.2">
      <c r="A101" t="str">
        <f>HYPERLINK("https://www.nsf.gov/awardsearch/showAward?AWD_ID=0927819", "0927819")</f>
        <v>0927819</v>
      </c>
      <c r="B101">
        <v>1</v>
      </c>
    </row>
    <row r="102" spans="1:2" x14ac:dyDescent="0.2">
      <c r="A102" t="str">
        <f>HYPERLINK("https://www.nsf.gov/awardsearch/showAward?AWD_ID=1031099", "1031099")</f>
        <v>1031099</v>
      </c>
      <c r="B102">
        <v>1</v>
      </c>
    </row>
    <row r="103" spans="1:2" x14ac:dyDescent="0.2">
      <c r="A103" t="str">
        <f>HYPERLINK("https://www.nsf.gov/awardsearch/showAward?AWD_ID=1554714", "1554714")</f>
        <v>1554714</v>
      </c>
      <c r="B103">
        <v>1</v>
      </c>
    </row>
    <row r="104" spans="1:2" x14ac:dyDescent="0.2">
      <c r="A104" t="str">
        <f>HYPERLINK("https://www.nsf.gov/awardsearch/showAward?AWD_ID=1635137", "1635137")</f>
        <v>1635137</v>
      </c>
      <c r="B104">
        <v>1</v>
      </c>
    </row>
    <row r="105" spans="1:2" x14ac:dyDescent="0.2">
      <c r="A105" t="str">
        <f>HYPERLINK("https://www.nsf.gov/awardsearch/showAward?AWD_ID=2029692", "2029692")</f>
        <v>2029692</v>
      </c>
      <c r="B105">
        <v>1</v>
      </c>
    </row>
    <row r="106" spans="1:2" x14ac:dyDescent="0.2">
      <c r="A106" t="str">
        <f>HYPERLINK("https://www.nsf.gov/awardsearch/showAward?AWD_ID=2043522", "2043522")</f>
        <v>2043522</v>
      </c>
      <c r="B106">
        <v>1</v>
      </c>
    </row>
    <row r="107" spans="1:2" x14ac:dyDescent="0.2">
      <c r="A107" t="str">
        <f>HYPERLINK("https://www.nsf.gov/awardsearch/showAward?AWD_ID=1901894", "1901894")</f>
        <v>1901894</v>
      </c>
      <c r="B107">
        <v>1</v>
      </c>
    </row>
    <row r="108" spans="1:2" x14ac:dyDescent="0.2">
      <c r="A108" t="str">
        <f>HYPERLINK("https://www.nsf.gov/awardsearch/showAward?AWD_ID=2029258", "2029258")</f>
        <v>2029258</v>
      </c>
      <c r="B108">
        <v>1</v>
      </c>
    </row>
    <row r="109" spans="1:2" x14ac:dyDescent="0.2">
      <c r="A109" t="str">
        <f>HYPERLINK("https://www.nsf.gov/awardsearch/showAward?AWD_ID=1953270", "1953270")</f>
        <v>1953270</v>
      </c>
      <c r="B109">
        <v>1</v>
      </c>
    </row>
    <row r="110" spans="1:2" x14ac:dyDescent="0.2">
      <c r="A110" t="str">
        <f>HYPERLINK("https://www.nsf.gov/awardsearch/showAward?AWD_ID=1663376", "1663376")</f>
        <v>1663376</v>
      </c>
      <c r="B110">
        <v>1</v>
      </c>
    </row>
    <row r="111" spans="1:2" x14ac:dyDescent="0.2">
      <c r="A111" t="str">
        <f>HYPERLINK("https://www.nsf.gov/awardsearch/showAward?AWD_ID=1636217", "1636217")</f>
        <v>1636217</v>
      </c>
      <c r="B111">
        <v>1</v>
      </c>
    </row>
    <row r="112" spans="1:2" x14ac:dyDescent="0.2">
      <c r="A112" t="str">
        <f>HYPERLINK("https://www.nsf.gov/awardsearch/showAward?AWD_ID=4590306", "4590306")</f>
        <v>4590306</v>
      </c>
      <c r="B112">
        <v>1</v>
      </c>
    </row>
    <row r="113" spans="1:2" x14ac:dyDescent="0.2">
      <c r="A113" t="str">
        <f>HYPERLINK("https://www.nsf.gov/awardsearch/showAward?AWD_ID=1537007", "1537007")</f>
        <v>1537007</v>
      </c>
      <c r="B113">
        <v>1</v>
      </c>
    </row>
    <row r="114" spans="1:2" x14ac:dyDescent="0.2">
      <c r="A114" t="str">
        <f>HYPERLINK("https://www.nsf.gov/awardsearch/showAward?AWD_ID=1562821", "1562821")</f>
        <v>1562821</v>
      </c>
      <c r="B114">
        <v>1</v>
      </c>
    </row>
    <row r="115" spans="1:2" x14ac:dyDescent="0.2">
      <c r="A115" t="str">
        <f>HYPERLINK("https://www.nsf.gov/awardsearch/showAward?AWD_ID=1562490", "1562490")</f>
        <v>1562490</v>
      </c>
      <c r="B115">
        <v>1</v>
      </c>
    </row>
    <row r="116" spans="1:2" x14ac:dyDescent="0.2">
      <c r="A116" t="str">
        <f>HYPERLINK("https://www.nsf.gov/awardsearch/showAward?AWD_ID=1463220", "1463220")</f>
        <v>1463220</v>
      </c>
      <c r="B116">
        <v>1</v>
      </c>
    </row>
    <row r="117" spans="1:2" x14ac:dyDescent="0.2">
      <c r="A117" t="str">
        <f>HYPERLINK("https://www.nsf.gov/awardsearch/showAward?AWD_ID=2022469", "2022469")</f>
        <v>2022469</v>
      </c>
      <c r="B117">
        <v>1</v>
      </c>
    </row>
    <row r="118" spans="1:2" x14ac:dyDescent="0.2">
      <c r="A118" t="str">
        <f>HYPERLINK("https://www.nsf.gov/awardsearch/showAward?AWD_ID=4170088", "4170088")</f>
        <v>4170088</v>
      </c>
      <c r="B118">
        <v>1</v>
      </c>
    </row>
    <row r="119" spans="1:2" x14ac:dyDescent="0.2">
      <c r="A119" t="str">
        <f>HYPERLINK("https://www.nsf.gov/awardsearch/showAward?AWD_ID=1929151", "1929151")</f>
        <v>1929151</v>
      </c>
      <c r="B119">
        <v>1</v>
      </c>
    </row>
    <row r="120" spans="1:2" x14ac:dyDescent="0.2">
      <c r="A120" t="str">
        <f>HYPERLINK("https://www.nsf.gov/awardsearch/showAward?AWD_ID=4310163", "4310163")</f>
        <v>4310163</v>
      </c>
      <c r="B120">
        <v>1</v>
      </c>
    </row>
    <row r="121" spans="1:2" x14ac:dyDescent="0.2">
      <c r="A121" t="str">
        <f>HYPERLINK("https://www.nsf.gov/awardsearch/showAward?AWD_ID=2037771", "2037771")</f>
        <v>2037771</v>
      </c>
      <c r="B121">
        <v>1</v>
      </c>
    </row>
    <row r="122" spans="1:2" x14ac:dyDescent="0.2">
      <c r="A122" t="str">
        <f>HYPERLINK("https://www.nsf.gov/awardsearch/showAward?AWD_ID=1463497", "1463497")</f>
        <v>1463497</v>
      </c>
      <c r="B122">
        <v>1</v>
      </c>
    </row>
    <row r="123" spans="1:2" x14ac:dyDescent="0.2">
      <c r="A123" t="str">
        <f>HYPERLINK("https://www.nsf.gov/awardsearch/showAward?AWD_ID=1520853", "1520853")</f>
        <v>1520853</v>
      </c>
      <c r="B123">
        <v>1</v>
      </c>
    </row>
    <row r="124" spans="1:2" x14ac:dyDescent="0.2">
      <c r="A124" t="str">
        <f>HYPERLINK("https://www.nsf.gov/awardsearch/showAward?AWD_ID=1659754", "1659754")</f>
        <v>1659754</v>
      </c>
      <c r="B124">
        <v>1</v>
      </c>
    </row>
    <row r="125" spans="1:2" x14ac:dyDescent="0.2">
      <c r="A125" t="str">
        <f>HYPERLINK("https://www.nsf.gov/awardsearch/showAward?AWD_ID=1916972", "1916972")</f>
        <v>1916972</v>
      </c>
      <c r="B125">
        <v>1</v>
      </c>
    </row>
    <row r="126" spans="1:2" x14ac:dyDescent="0.2">
      <c r="A126" t="str">
        <f>HYPERLINK("https://www.nsf.gov/awardsearch/showAward?AWD_ID=1635569", "1635569")</f>
        <v>1635569</v>
      </c>
      <c r="B126">
        <v>1</v>
      </c>
    </row>
    <row r="127" spans="1:2" x14ac:dyDescent="0.2">
      <c r="A127" t="str">
        <f>HYPERLINK("https://www.nsf.gov/awardsearch/showAward?AWD_ID=1663531", "1663531")</f>
        <v>1663531</v>
      </c>
      <c r="B127">
        <v>1</v>
      </c>
    </row>
    <row r="128" spans="1:2" x14ac:dyDescent="0.2">
      <c r="A128" t="str">
        <f>HYPERLINK("https://www.nsf.gov/awardsearch/showAward?AWD_ID=1935670", "1935670")</f>
        <v>1935670</v>
      </c>
      <c r="B128">
        <v>1</v>
      </c>
    </row>
    <row r="129" spans="1:2" x14ac:dyDescent="0.2">
      <c r="A129" t="str">
        <f>HYPERLINK("https://www.nsf.gov/awardsearch/showAward?AWD_ID=1935774", "1935774")</f>
        <v>1935774</v>
      </c>
      <c r="B129">
        <v>1</v>
      </c>
    </row>
    <row r="130" spans="1:2" x14ac:dyDescent="0.2">
      <c r="A130" t="str">
        <f>HYPERLINK("https://www.nsf.gov/awardsearch/showAward?AWD_ID=1761712", "1761712")</f>
        <v>1761712</v>
      </c>
      <c r="B130">
        <v>1</v>
      </c>
    </row>
    <row r="131" spans="1:2" x14ac:dyDescent="0.2">
      <c r="A131" t="str">
        <f>HYPERLINK("https://www.nsf.gov/awardsearch/showAward?AWD_ID=4590309", "4590309")</f>
        <v>4590309</v>
      </c>
      <c r="B131">
        <v>1</v>
      </c>
    </row>
    <row r="132" spans="1:2" x14ac:dyDescent="0.2">
      <c r="A132" t="str">
        <f>HYPERLINK("https://www.nsf.gov/awardsearch/showAward?AWD_ID=4590308", "4590308")</f>
        <v>4590308</v>
      </c>
      <c r="B132">
        <v>1</v>
      </c>
    </row>
    <row r="133" spans="1:2" x14ac:dyDescent="0.2">
      <c r="A133" t="str">
        <f>HYPERLINK("https://www.nsf.gov/awardsearch/showAward?AWD_ID=1634628", "1634628")</f>
        <v>1634628</v>
      </c>
      <c r="B133">
        <v>1</v>
      </c>
    </row>
    <row r="134" spans="1:2" x14ac:dyDescent="0.2">
      <c r="A134" t="str">
        <f>HYPERLINK("https://www.nsf.gov/awardsearch/showAward?AWD_ID=1635156", "1635156")</f>
        <v>1635156</v>
      </c>
      <c r="B134">
        <v>1</v>
      </c>
    </row>
    <row r="135" spans="1:2" x14ac:dyDescent="0.2">
      <c r="A135" t="str">
        <f>HYPERLINK("https://www.nsf.gov/awardsearch/showAward?AWD_ID=1635227", "1635227")</f>
        <v>1635227</v>
      </c>
      <c r="B135">
        <v>1</v>
      </c>
    </row>
    <row r="136" spans="1:2" x14ac:dyDescent="0.2">
      <c r="A136" t="str">
        <f>HYPERLINK("https://www.nsf.gov/awardsearch/showAward?AWD_ID=1634204", "1634204")</f>
        <v>1634204</v>
      </c>
      <c r="B136">
        <v>1</v>
      </c>
    </row>
    <row r="137" spans="1:2" x14ac:dyDescent="0.2">
      <c r="A137" t="str">
        <f>HYPERLINK("https://www.nsf.gov/awardsearch/showAward?AWD_ID=1636164", "1636164")</f>
        <v>1636164</v>
      </c>
      <c r="B137">
        <v>1</v>
      </c>
    </row>
    <row r="138" spans="1:2" x14ac:dyDescent="0.2">
      <c r="A138" t="str">
        <f>HYPERLINK("https://www.nsf.gov/awardsearch/showAward?AWD_ID=1663063", "1663063")</f>
        <v>1663063</v>
      </c>
      <c r="B138">
        <v>1</v>
      </c>
    </row>
    <row r="139" spans="1:2" x14ac:dyDescent="0.2">
      <c r="A139" t="str">
        <f>HYPERLINK("https://www.nsf.gov/awardsearch/showAward?AWD_ID=1854929", "1854929")</f>
        <v>1854929</v>
      </c>
      <c r="B139">
        <v>1</v>
      </c>
    </row>
    <row r="140" spans="1:2" x14ac:dyDescent="0.2">
      <c r="A140" t="str">
        <f>HYPERLINK("https://www.nsf.gov/awardsearch/showAward?AWD_ID=1459049", "1459049")</f>
        <v>1459049</v>
      </c>
      <c r="B140">
        <v>1</v>
      </c>
    </row>
    <row r="141" spans="1:2" x14ac:dyDescent="0.2">
      <c r="A141" t="str">
        <f>HYPERLINK("https://www.nsf.gov/awardsearch/showAward?AWD_ID=2037900", "2037900")</f>
        <v>2037900</v>
      </c>
      <c r="B141">
        <v>1</v>
      </c>
    </row>
    <row r="142" spans="1:2" x14ac:dyDescent="0.2">
      <c r="A142" t="str">
        <f>HYPERLINK("https://www.nsf.gov/awardsearch/showAward?AWD_ID=1929304", "1929304")</f>
        <v>1929304</v>
      </c>
      <c r="B142">
        <v>1</v>
      </c>
    </row>
    <row r="143" spans="1:2" x14ac:dyDescent="0.2">
      <c r="A143" t="str">
        <f>HYPERLINK("https://www.nsf.gov/awardsearch/showAward?AWD_ID=1931069", "1931069")</f>
        <v>1931069</v>
      </c>
      <c r="B143">
        <v>1</v>
      </c>
    </row>
    <row r="144" spans="1:2" x14ac:dyDescent="0.2">
      <c r="A144" t="str">
        <f>HYPERLINK("https://www.nsf.gov/awardsearch/showAward?AWD_ID=1563372", "1563372")</f>
        <v>1563372</v>
      </c>
      <c r="B144">
        <v>1</v>
      </c>
    </row>
    <row r="145" spans="1:2" x14ac:dyDescent="0.2">
      <c r="A145" t="str">
        <f>HYPERLINK("https://www.nsf.gov/awardsearch/showAward?AWD_ID=1917298", "1917298")</f>
        <v>1917298</v>
      </c>
      <c r="B145">
        <v>1</v>
      </c>
    </row>
    <row r="146" spans="1:2" x14ac:dyDescent="0.2">
      <c r="A146" t="str">
        <f>HYPERLINK("https://www.nsf.gov/awardsearch/showAward?AWD_ID=1306595", "1306595")</f>
        <v>1306595</v>
      </c>
      <c r="B146">
        <v>1</v>
      </c>
    </row>
    <row r="147" spans="1:2" x14ac:dyDescent="0.2">
      <c r="A147" t="str">
        <f>HYPERLINK("https://www.nsf.gov/awardsearch/showAward?AWD_ID=1306683", "1306683")</f>
        <v>1306683</v>
      </c>
      <c r="B147">
        <v>1</v>
      </c>
    </row>
    <row r="148" spans="1:2" x14ac:dyDescent="0.2">
      <c r="A148" t="str">
        <f>HYPERLINK("https://www.nsf.gov/awardsearch/showAward?AWD_ID=1306747", "1306747")</f>
        <v>1306747</v>
      </c>
      <c r="B148">
        <v>1</v>
      </c>
    </row>
    <row r="149" spans="1:2" x14ac:dyDescent="0.2">
      <c r="A149" t="str">
        <f>HYPERLINK("https://www.nsf.gov/awardsearch/showAward?AWD_ID=1306760", "1306760")</f>
        <v>1306760</v>
      </c>
      <c r="B149">
        <v>1</v>
      </c>
    </row>
    <row r="150" spans="1:2" x14ac:dyDescent="0.2">
      <c r="A150" t="str">
        <f>HYPERLINK("https://www.nsf.gov/awardsearch/showAward?AWD_ID=1455450", "1455450")</f>
        <v>1455450</v>
      </c>
      <c r="B150">
        <v>1</v>
      </c>
    </row>
    <row r="151" spans="1:2" x14ac:dyDescent="0.2">
      <c r="A151" t="str">
        <f>HYPERLINK("https://www.nsf.gov/awardsearch/showAward?AWD_ID=1830511", "1830511")</f>
        <v>1830511</v>
      </c>
      <c r="B151">
        <v>1</v>
      </c>
    </row>
    <row r="152" spans="1:2" x14ac:dyDescent="0.2">
      <c r="A152" t="str">
        <f>HYPERLINK("https://www.nsf.gov/awardsearch/showAward?AWD_ID=1635043", "1635043")</f>
        <v>1635043</v>
      </c>
      <c r="B152">
        <v>1</v>
      </c>
    </row>
    <row r="153" spans="1:2" x14ac:dyDescent="0.2">
      <c r="A153" t="str">
        <f>HYPERLINK("https://www.nsf.gov/awardsearch/showAward?AWD_ID=4170083", "4170083")</f>
        <v>4170083</v>
      </c>
      <c r="B153">
        <v>1</v>
      </c>
    </row>
    <row r="154" spans="1:2" x14ac:dyDescent="0.2">
      <c r="A154" t="str">
        <f>HYPERLINK("https://www.nsf.gov/awardsearch/showAward?AWD_ID=1760726", "1760726")</f>
        <v>1760726</v>
      </c>
      <c r="B154">
        <v>1</v>
      </c>
    </row>
    <row r="155" spans="1:2" x14ac:dyDescent="0.2">
      <c r="A155" t="str">
        <f>HYPERLINK("https://www.nsf.gov/awardsearch/showAward?AWD_ID=1939275", "1939275")</f>
        <v>1939275</v>
      </c>
      <c r="B155">
        <v>1</v>
      </c>
    </row>
    <row r="156" spans="1:2" x14ac:dyDescent="0.2">
      <c r="A156" t="str">
        <f>HYPERLINK("https://www.nsf.gov/awardsearch/showAward?AWD_ID=1931301", "1931301")</f>
        <v>1931301</v>
      </c>
      <c r="B156">
        <v>1</v>
      </c>
    </row>
    <row r="157" spans="1:2" x14ac:dyDescent="0.2">
      <c r="A157" t="str">
        <f>HYPERLINK("https://www.nsf.gov/awardsearch/showAward?AWD_ID=1536542", "1536542")</f>
        <v>1536542</v>
      </c>
      <c r="B157">
        <v>1</v>
      </c>
    </row>
    <row r="158" spans="1:2" x14ac:dyDescent="0.2">
      <c r="A158" t="str">
        <f>HYPERLINK("https://www.nsf.gov/awardsearch/showAward?AWD_ID=2052268", "2052268")</f>
        <v>2052268</v>
      </c>
      <c r="B158">
        <v>1</v>
      </c>
    </row>
    <row r="159" spans="1:2" x14ac:dyDescent="0.2">
      <c r="A159" t="str">
        <f>HYPERLINK("https://www.nsf.gov/awardsearch/showAward?AWD_ID=0086571", "0086571")</f>
        <v>0086571</v>
      </c>
      <c r="B159">
        <v>1</v>
      </c>
    </row>
    <row r="160" spans="1:2" x14ac:dyDescent="0.2">
      <c r="A160" t="str">
        <f>HYPERLINK("https://www.nsf.gov/awardsearch/showAward?AWD_ID=1856256", "1856256")</f>
        <v>1856256</v>
      </c>
      <c r="B160">
        <v>1</v>
      </c>
    </row>
    <row r="161" spans="1:2" x14ac:dyDescent="0.2">
      <c r="A161" t="str">
        <f>HYPERLINK("https://www.nsf.gov/awardsearch/showAward?AWD_ID=1830056", "1830056")</f>
        <v>1830056</v>
      </c>
      <c r="B161">
        <v>1</v>
      </c>
    </row>
    <row r="162" spans="1:2" x14ac:dyDescent="0.2">
      <c r="A162" t="str">
        <f>HYPERLINK("https://www.nsf.gov/awardsearch/showAward?AWD_ID=1940351", "1940351")</f>
        <v>1940351</v>
      </c>
      <c r="B162">
        <v>1</v>
      </c>
    </row>
    <row r="163" spans="1:2" x14ac:dyDescent="0.2">
      <c r="A163" t="str">
        <f>HYPERLINK("https://www.nsf.gov/awardsearch/showAward?AWD_ID=1663348", "1663348")</f>
        <v>1663348</v>
      </c>
      <c r="B163">
        <v>1</v>
      </c>
    </row>
    <row r="164" spans="1:2" x14ac:dyDescent="0.2">
      <c r="A164" t="str">
        <f>HYPERLINK("https://www.nsf.gov/awardsearch/showAward?AWD_ID=1663569", "1663569")</f>
        <v>1663569</v>
      </c>
      <c r="B164">
        <v>1</v>
      </c>
    </row>
    <row r="165" spans="1:2" x14ac:dyDescent="0.2">
      <c r="A165" t="str">
        <f>HYPERLINK("https://www.nsf.gov/awardsearch/showAward?AWD_ID=1948137", "1948137")</f>
        <v>1948137</v>
      </c>
      <c r="B165">
        <v>1</v>
      </c>
    </row>
    <row r="166" spans="1:2" x14ac:dyDescent="0.2">
      <c r="A166" t="str">
        <f>HYPERLINK("https://www.nsf.gov/awardsearch/showAward?AWD_ID=2022390", "2022390")</f>
        <v>2022390</v>
      </c>
      <c r="B166">
        <v>1</v>
      </c>
    </row>
    <row r="167" spans="1:2" x14ac:dyDescent="0.2">
      <c r="A167" t="str">
        <f>HYPERLINK("https://www.nsf.gov/awardsearch/showAward?AWD_ID=2053985", "2053985")</f>
        <v>2053985</v>
      </c>
      <c r="B167">
        <v>1</v>
      </c>
    </row>
    <row r="168" spans="1:2" x14ac:dyDescent="0.2">
      <c r="A168" t="str">
        <f>HYPERLINK("https://www.nsf.gov/awardsearch/showAward?AWD_ID=1745375", "1745375")</f>
        <v>1745375</v>
      </c>
      <c r="B168">
        <v>1</v>
      </c>
    </row>
    <row r="169" spans="1:2" x14ac:dyDescent="0.2">
      <c r="A169" t="str">
        <f>HYPERLINK("https://www.nsf.gov/awardsearch/showAward?AWD_ID=1944301", "1944301")</f>
        <v>1944301</v>
      </c>
      <c r="B169">
        <v>1</v>
      </c>
    </row>
    <row r="170" spans="1:2" x14ac:dyDescent="0.2">
      <c r="A170" t="str">
        <f>HYPERLINK("https://www.nsf.gov/awardsearch/showAward?AWD_ID=2129783", "2129783")</f>
        <v>2129783</v>
      </c>
      <c r="B170">
        <v>1</v>
      </c>
    </row>
    <row r="171" spans="1:2" x14ac:dyDescent="0.2">
      <c r="A171" t="str">
        <f>HYPERLINK("https://www.nsf.gov/awardsearch/showAward?AWD_ID=1948572", "1948572")</f>
        <v>1948572</v>
      </c>
      <c r="B171">
        <v>1</v>
      </c>
    </row>
    <row r="172" spans="1:2" x14ac:dyDescent="0.2">
      <c r="A172" t="str">
        <f>HYPERLINK("https://www.nsf.gov/awardsearch/showAward?AWD_ID=1854761", "1854761")</f>
        <v>1854761</v>
      </c>
      <c r="B172">
        <v>1</v>
      </c>
    </row>
    <row r="173" spans="1:2" x14ac:dyDescent="0.2">
      <c r="A173" t="str">
        <f>HYPERLINK("https://www.nsf.gov/awardsearch/showAward?AWD_ID=2037725", "2037725")</f>
        <v>2037725</v>
      </c>
      <c r="B173">
        <v>1</v>
      </c>
    </row>
    <row r="174" spans="1:2" x14ac:dyDescent="0.2">
      <c r="A174" t="str">
        <f>HYPERLINK("https://www.nsf.gov/awardsearch/showAward?AWD_ID=1829412", "1829412")</f>
        <v>1829412</v>
      </c>
      <c r="B174">
        <v>1</v>
      </c>
    </row>
    <row r="175" spans="1:2" x14ac:dyDescent="0.2">
      <c r="A175" t="str">
        <f>HYPERLINK("https://www.nsf.gov/awardsearch/showAward?AWD_ID=1829433", "1829433")</f>
        <v>1829433</v>
      </c>
      <c r="B175">
        <v>1</v>
      </c>
    </row>
    <row r="176" spans="1:2" x14ac:dyDescent="0.2">
      <c r="A176" t="str">
        <f>HYPERLINK("https://www.nsf.gov/awardsearch/showAward?AWD_ID=2220589", "2220589")</f>
        <v>2220589</v>
      </c>
      <c r="B176">
        <v>1</v>
      </c>
    </row>
    <row r="177" spans="1:2" x14ac:dyDescent="0.2">
      <c r="A177" t="str">
        <f>HYPERLINK("https://www.nsf.gov/awardsearch/showAward?AWD_ID=1761659", "1761659")</f>
        <v>1761659</v>
      </c>
      <c r="B177">
        <v>1</v>
      </c>
    </row>
    <row r="178" spans="1:2" x14ac:dyDescent="0.2">
      <c r="A178" t="str">
        <f>HYPERLINK("https://www.nsf.gov/awardsearch/showAward?AWD_ID=1761597", "1761597")</f>
        <v>1761597</v>
      </c>
      <c r="B178">
        <v>1</v>
      </c>
    </row>
    <row r="179" spans="1:2" x14ac:dyDescent="0.2">
      <c r="A179" t="str">
        <f>HYPERLINK("https://www.nsf.gov/awardsearch/showAward?AWD_ID=1856395", "1856395")</f>
        <v>1856395</v>
      </c>
      <c r="B179">
        <v>1</v>
      </c>
    </row>
    <row r="180" spans="1:2" x14ac:dyDescent="0.2">
      <c r="A180" t="str">
        <f>HYPERLINK("https://www.nsf.gov/awardsearch/showAward?AWD_ID=1650115", "1650115")</f>
        <v>1650115</v>
      </c>
      <c r="B180">
        <v>1</v>
      </c>
    </row>
    <row r="181" spans="1:2" x14ac:dyDescent="0.2">
      <c r="A181" t="str">
        <f>HYPERLINK("https://www.nsf.gov/awardsearch/showAward?AWD_ID=1745611", "1745611")</f>
        <v>1745611</v>
      </c>
      <c r="B181">
        <v>1</v>
      </c>
    </row>
    <row r="182" spans="1:2" x14ac:dyDescent="0.2">
      <c r="A182" t="str">
        <f>HYPERLINK("https://www.nsf.gov/awardsearch/showAward?AWD_ID=1940024", "1940024")</f>
        <v>1940024</v>
      </c>
      <c r="B182">
        <v>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9"/>
  <sheetViews>
    <sheetView workbookViewId="0"/>
  </sheetViews>
  <sheetFormatPr baseColWidth="10" defaultColWidth="8.83203125" defaultRowHeight="15" x14ac:dyDescent="0.2"/>
  <cols>
    <col min="1" max="1" width="15.6640625" customWidth="1"/>
    <col min="2" max="2" width="5.6640625" customWidth="1"/>
  </cols>
  <sheetData>
    <row r="1" spans="1:2" x14ac:dyDescent="0.2">
      <c r="A1" s="1" t="s">
        <v>7</v>
      </c>
      <c r="B1" s="1" t="s">
        <v>4531</v>
      </c>
    </row>
    <row r="2" spans="1:2" x14ac:dyDescent="0.2">
      <c r="A2" t="s">
        <v>2825</v>
      </c>
      <c r="B2">
        <v>395</v>
      </c>
    </row>
    <row r="3" spans="1:2" x14ac:dyDescent="0.2">
      <c r="A3" t="s">
        <v>2824</v>
      </c>
      <c r="B3">
        <v>112</v>
      </c>
    </row>
    <row r="4" spans="1:2" x14ac:dyDescent="0.2">
      <c r="A4" t="s">
        <v>2829</v>
      </c>
      <c r="B4">
        <v>96</v>
      </c>
    </row>
    <row r="5" spans="1:2" x14ac:dyDescent="0.2">
      <c r="A5" t="s">
        <v>2828</v>
      </c>
      <c r="B5">
        <v>50</v>
      </c>
    </row>
    <row r="6" spans="1:2" x14ac:dyDescent="0.2">
      <c r="A6" t="s">
        <v>2826</v>
      </c>
      <c r="B6">
        <v>2</v>
      </c>
    </row>
    <row r="7" spans="1:2" x14ac:dyDescent="0.2">
      <c r="A7" t="s">
        <v>2827</v>
      </c>
      <c r="B7">
        <v>2</v>
      </c>
    </row>
    <row r="9" spans="1:2" x14ac:dyDescent="0.2">
      <c r="A9" t="s">
        <v>4532</v>
      </c>
      <c r="B9">
        <v>657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3"/>
  <sheetViews>
    <sheetView tabSelected="1" workbookViewId="0">
      <pane xSplit="6140" activePane="topRight"/>
      <selection activeCell="A7" sqref="A7"/>
      <selection pane="topRight" activeCell="P1" sqref="P1:Q1"/>
    </sheetView>
  </sheetViews>
  <sheetFormatPr baseColWidth="10" defaultColWidth="8.83203125" defaultRowHeight="15" x14ac:dyDescent="0.2"/>
  <cols>
    <col min="1" max="1" width="47.33203125" customWidth="1"/>
    <col min="2" max="2" width="5.83203125" bestFit="1" customWidth="1"/>
    <col min="3" max="3" width="14.5" customWidth="1"/>
    <col min="4" max="4" width="5.83203125" bestFit="1" customWidth="1"/>
    <col min="5" max="5" width="14.5" customWidth="1"/>
    <col min="6" max="6" width="5.83203125" bestFit="1" customWidth="1"/>
    <col min="7" max="7" width="14.1640625" customWidth="1"/>
    <col min="8" max="8" width="5.83203125" bestFit="1" customWidth="1"/>
    <col min="9" max="9" width="14.6640625" customWidth="1"/>
    <col min="10" max="10" width="5.83203125" bestFit="1" customWidth="1"/>
    <col min="11" max="11" width="13.83203125" customWidth="1"/>
    <col min="12" max="12" width="5.83203125" bestFit="1" customWidth="1"/>
    <col min="13" max="13" width="14.5" customWidth="1"/>
    <col min="14" max="14" width="5.83203125" bestFit="1" customWidth="1"/>
    <col min="15" max="15" width="14.83203125" customWidth="1"/>
    <col min="16" max="16" width="5.83203125" bestFit="1" customWidth="1"/>
    <col min="17" max="17" width="14.6640625" customWidth="1"/>
  </cols>
  <sheetData>
    <row r="1" spans="1:17" x14ac:dyDescent="0.2">
      <c r="B1" s="3" t="s">
        <v>4581</v>
      </c>
      <c r="C1" s="3"/>
      <c r="D1" s="3" t="s">
        <v>4582</v>
      </c>
      <c r="E1" s="3"/>
      <c r="F1" s="3" t="s">
        <v>4583</v>
      </c>
      <c r="G1" s="3"/>
      <c r="H1" s="3" t="s">
        <v>4584</v>
      </c>
      <c r="I1" s="3"/>
      <c r="J1" s="3" t="s">
        <v>4585</v>
      </c>
      <c r="K1" s="3"/>
      <c r="L1" s="3" t="s">
        <v>4586</v>
      </c>
      <c r="M1" s="3"/>
      <c r="N1" s="3" t="s">
        <v>4587</v>
      </c>
      <c r="O1" s="3"/>
      <c r="P1" s="3" t="s">
        <v>4588</v>
      </c>
      <c r="Q1" s="3"/>
    </row>
    <row r="2" spans="1:17" x14ac:dyDescent="0.2">
      <c r="A2" s="1" t="s">
        <v>8</v>
      </c>
      <c r="B2" s="8" t="s">
        <v>4531</v>
      </c>
      <c r="C2" s="8" t="s">
        <v>4533</v>
      </c>
      <c r="D2" s="1" t="s">
        <v>4531</v>
      </c>
      <c r="E2" s="1" t="s">
        <v>4533</v>
      </c>
      <c r="F2" s="1" t="s">
        <v>4531</v>
      </c>
      <c r="G2" s="1" t="s">
        <v>4533</v>
      </c>
      <c r="H2" s="1" t="s">
        <v>4531</v>
      </c>
      <c r="I2" s="1" t="s">
        <v>4533</v>
      </c>
      <c r="J2" s="1" t="s">
        <v>4531</v>
      </c>
      <c r="K2" s="1" t="s">
        <v>4533</v>
      </c>
      <c r="L2" s="1" t="s">
        <v>4531</v>
      </c>
      <c r="M2" s="1" t="s">
        <v>4533</v>
      </c>
      <c r="N2" s="1" t="s">
        <v>4531</v>
      </c>
      <c r="O2" s="1" t="s">
        <v>4533</v>
      </c>
      <c r="P2" s="1" t="s">
        <v>4531</v>
      </c>
      <c r="Q2" s="1" t="s">
        <v>4533</v>
      </c>
    </row>
    <row r="3" spans="1:17" x14ac:dyDescent="0.2">
      <c r="A3" t="s">
        <v>2832</v>
      </c>
      <c r="B3" s="4">
        <v>20</v>
      </c>
      <c r="C3" s="5">
        <v>5</v>
      </c>
      <c r="D3" s="4">
        <v>18</v>
      </c>
      <c r="E3" s="5">
        <v>3</v>
      </c>
      <c r="F3" s="4">
        <v>18</v>
      </c>
      <c r="G3" s="5">
        <v>3</v>
      </c>
      <c r="H3" s="4">
        <v>17</v>
      </c>
      <c r="I3" s="5">
        <v>3</v>
      </c>
      <c r="J3" s="4">
        <v>16</v>
      </c>
      <c r="K3" s="5">
        <v>3</v>
      </c>
      <c r="L3" s="4">
        <v>8</v>
      </c>
      <c r="M3" s="5">
        <v>3</v>
      </c>
      <c r="N3" s="4">
        <v>8</v>
      </c>
      <c r="O3" s="5">
        <v>3</v>
      </c>
      <c r="P3" s="4">
        <v>8</v>
      </c>
      <c r="Q3" s="5">
        <v>3</v>
      </c>
    </row>
    <row r="4" spans="1:17" x14ac:dyDescent="0.2">
      <c r="A4" t="s">
        <v>2830</v>
      </c>
      <c r="B4" s="6">
        <v>16</v>
      </c>
      <c r="C4" s="7">
        <v>7</v>
      </c>
      <c r="D4" s="6">
        <v>14</v>
      </c>
      <c r="E4" s="7">
        <v>5</v>
      </c>
      <c r="F4" s="6">
        <v>13</v>
      </c>
      <c r="G4" s="7">
        <v>5</v>
      </c>
      <c r="H4" s="6">
        <v>7</v>
      </c>
      <c r="I4" s="7">
        <v>2</v>
      </c>
      <c r="J4" s="6">
        <v>5</v>
      </c>
      <c r="K4" s="7">
        <v>2</v>
      </c>
      <c r="L4" s="6">
        <v>4</v>
      </c>
      <c r="M4" s="7">
        <v>2</v>
      </c>
      <c r="N4" s="6">
        <v>4</v>
      </c>
      <c r="O4" s="7">
        <v>2</v>
      </c>
      <c r="P4" s="6">
        <v>3</v>
      </c>
      <c r="Q4" s="7">
        <v>2</v>
      </c>
    </row>
    <row r="5" spans="1:17" x14ac:dyDescent="0.2">
      <c r="A5" t="s">
        <v>2840</v>
      </c>
      <c r="B5" s="6">
        <v>13</v>
      </c>
      <c r="C5" s="7"/>
      <c r="D5" s="6">
        <v>12</v>
      </c>
      <c r="E5" s="7"/>
      <c r="F5" s="6">
        <v>12</v>
      </c>
      <c r="G5" s="7"/>
      <c r="H5" s="6">
        <v>11</v>
      </c>
      <c r="I5" s="7"/>
      <c r="J5" s="6">
        <v>9</v>
      </c>
      <c r="K5" s="7"/>
      <c r="L5" s="6">
        <v>9</v>
      </c>
      <c r="M5" s="7"/>
      <c r="N5" s="6">
        <v>8</v>
      </c>
      <c r="O5" s="7"/>
      <c r="P5" s="6">
        <v>8</v>
      </c>
      <c r="Q5" s="7"/>
    </row>
    <row r="6" spans="1:17" x14ac:dyDescent="0.2">
      <c r="A6" t="s">
        <v>2850</v>
      </c>
      <c r="B6" s="6">
        <v>12</v>
      </c>
      <c r="C6" s="7"/>
      <c r="D6" s="6">
        <v>12</v>
      </c>
      <c r="E6" s="7"/>
      <c r="F6" s="6">
        <v>12</v>
      </c>
      <c r="G6" s="7"/>
      <c r="H6" s="6">
        <v>10</v>
      </c>
      <c r="I6" s="7"/>
      <c r="J6" s="6">
        <v>10</v>
      </c>
      <c r="K6" s="7"/>
      <c r="L6" s="6">
        <v>10</v>
      </c>
      <c r="M6" s="7"/>
      <c r="N6" s="6">
        <v>9</v>
      </c>
      <c r="O6" s="7"/>
      <c r="P6" s="6">
        <v>8</v>
      </c>
      <c r="Q6" s="7"/>
    </row>
    <row r="7" spans="1:17" x14ac:dyDescent="0.2">
      <c r="A7" t="s">
        <v>2838</v>
      </c>
      <c r="B7" s="6">
        <v>8</v>
      </c>
      <c r="C7" s="7">
        <v>4</v>
      </c>
      <c r="D7" s="6">
        <v>8</v>
      </c>
      <c r="E7" s="7">
        <v>4</v>
      </c>
      <c r="F7" s="6">
        <v>8</v>
      </c>
      <c r="G7" s="7">
        <v>4</v>
      </c>
      <c r="H7" s="6">
        <v>6</v>
      </c>
      <c r="I7" s="7">
        <v>1</v>
      </c>
      <c r="J7" s="6">
        <v>6</v>
      </c>
      <c r="K7" s="7">
        <v>1</v>
      </c>
      <c r="L7" s="6">
        <v>6</v>
      </c>
      <c r="M7" s="7">
        <v>1</v>
      </c>
      <c r="N7" s="6">
        <v>6</v>
      </c>
      <c r="O7" s="7">
        <v>1</v>
      </c>
      <c r="P7" s="6">
        <v>5</v>
      </c>
      <c r="Q7" s="7">
        <v>1</v>
      </c>
    </row>
    <row r="8" spans="1:17" x14ac:dyDescent="0.2">
      <c r="A8" t="s">
        <v>2831</v>
      </c>
      <c r="B8" s="6">
        <v>7</v>
      </c>
      <c r="C8" s="7">
        <v>3</v>
      </c>
      <c r="D8" s="6">
        <v>7</v>
      </c>
      <c r="E8" s="7">
        <v>3</v>
      </c>
      <c r="F8" s="6">
        <v>6</v>
      </c>
      <c r="G8" s="7">
        <v>3</v>
      </c>
      <c r="H8" s="6">
        <v>3</v>
      </c>
      <c r="I8" s="7"/>
      <c r="J8" s="6">
        <v>3</v>
      </c>
      <c r="K8" s="7"/>
      <c r="L8" s="6">
        <v>3</v>
      </c>
      <c r="M8" s="7"/>
      <c r="N8" s="6">
        <v>3</v>
      </c>
      <c r="O8" s="7"/>
      <c r="P8" s="6">
        <v>3</v>
      </c>
      <c r="Q8" s="7"/>
    </row>
    <row r="9" spans="1:17" x14ac:dyDescent="0.2">
      <c r="A9" t="s">
        <v>2837</v>
      </c>
      <c r="B9" s="6">
        <v>6</v>
      </c>
      <c r="C9" s="7">
        <v>4</v>
      </c>
      <c r="D9" s="6">
        <v>6</v>
      </c>
      <c r="E9" s="7">
        <v>4</v>
      </c>
      <c r="F9" s="6">
        <v>6</v>
      </c>
      <c r="G9" s="7">
        <v>4</v>
      </c>
      <c r="H9" s="6">
        <v>4</v>
      </c>
      <c r="I9" s="7">
        <v>2</v>
      </c>
      <c r="J9" s="6">
        <v>3</v>
      </c>
      <c r="K9" s="7">
        <v>2</v>
      </c>
      <c r="L9" s="6">
        <v>2</v>
      </c>
      <c r="M9" s="7">
        <v>2</v>
      </c>
      <c r="N9" s="6">
        <v>2</v>
      </c>
      <c r="O9" s="7">
        <v>2</v>
      </c>
      <c r="P9" s="6">
        <v>2</v>
      </c>
      <c r="Q9" s="7">
        <v>2</v>
      </c>
    </row>
    <row r="10" spans="1:17" x14ac:dyDescent="0.2">
      <c r="A10" t="s">
        <v>2864</v>
      </c>
      <c r="B10" s="6">
        <v>2</v>
      </c>
      <c r="C10" s="7"/>
      <c r="D10" s="6">
        <v>2</v>
      </c>
      <c r="E10" s="7"/>
      <c r="F10" s="6">
        <v>2</v>
      </c>
      <c r="G10" s="7"/>
      <c r="H10" s="6">
        <v>2</v>
      </c>
      <c r="I10" s="7"/>
      <c r="J10" s="6">
        <v>2</v>
      </c>
      <c r="K10" s="7"/>
      <c r="L10" s="6">
        <v>2</v>
      </c>
      <c r="M10" s="7"/>
      <c r="N10" s="6">
        <v>2</v>
      </c>
      <c r="O10" s="7"/>
      <c r="P10" s="6">
        <v>1</v>
      </c>
      <c r="Q10" s="7"/>
    </row>
    <row r="11" spans="1:17" x14ac:dyDescent="0.2">
      <c r="A11" t="s">
        <v>2836</v>
      </c>
      <c r="B11" s="6">
        <v>2</v>
      </c>
      <c r="C11" s="7"/>
      <c r="D11" s="6">
        <v>2</v>
      </c>
      <c r="E11" s="7"/>
      <c r="F11" s="6">
        <v>2</v>
      </c>
      <c r="G11" s="7"/>
      <c r="H11" s="6">
        <v>2</v>
      </c>
      <c r="I11" s="7"/>
      <c r="J11" s="6">
        <v>2</v>
      </c>
      <c r="K11" s="7"/>
      <c r="L11" s="6">
        <v>2</v>
      </c>
      <c r="M11" s="7"/>
      <c r="N11" s="6">
        <v>2</v>
      </c>
      <c r="O11" s="7"/>
      <c r="P11" s="6">
        <v>2</v>
      </c>
      <c r="Q11" s="7"/>
    </row>
    <row r="12" spans="1:17" x14ac:dyDescent="0.2">
      <c r="A12" t="s">
        <v>2834</v>
      </c>
      <c r="B12" s="6">
        <v>2</v>
      </c>
      <c r="C12" s="7"/>
      <c r="D12" s="6">
        <v>2</v>
      </c>
      <c r="E12" s="7"/>
      <c r="F12" s="6">
        <v>2</v>
      </c>
      <c r="G12" s="7"/>
      <c r="H12" s="6">
        <v>2</v>
      </c>
      <c r="I12" s="7"/>
      <c r="J12" s="6">
        <v>2</v>
      </c>
      <c r="K12" s="7"/>
      <c r="L12" s="6">
        <v>2</v>
      </c>
      <c r="M12" s="7"/>
      <c r="N12" s="6">
        <v>2</v>
      </c>
      <c r="O12" s="7"/>
      <c r="P12" s="6">
        <v>2</v>
      </c>
      <c r="Q12" s="7"/>
    </row>
    <row r="13" spans="1:17" x14ac:dyDescent="0.2">
      <c r="A13" t="s">
        <v>2887</v>
      </c>
      <c r="B13" s="6">
        <v>1</v>
      </c>
      <c r="C13" s="7"/>
      <c r="D13" s="6">
        <v>1</v>
      </c>
      <c r="E13" s="7"/>
      <c r="F13" s="6">
        <v>1</v>
      </c>
      <c r="G13" s="7"/>
      <c r="H13" s="6">
        <v>1</v>
      </c>
      <c r="I13" s="7"/>
      <c r="J13" s="6"/>
      <c r="K13" s="7"/>
      <c r="L13" s="6"/>
      <c r="M13" s="7"/>
      <c r="N13" s="6"/>
      <c r="O13" s="7"/>
      <c r="P13" s="6"/>
      <c r="Q13" s="7"/>
    </row>
    <row r="14" spans="1:17" x14ac:dyDescent="0.2">
      <c r="A14" t="s">
        <v>2858</v>
      </c>
      <c r="B14" s="6">
        <v>1</v>
      </c>
      <c r="C14" s="7"/>
      <c r="D14" s="6">
        <v>1</v>
      </c>
      <c r="E14" s="7"/>
      <c r="F14" s="6">
        <v>1</v>
      </c>
      <c r="G14" s="7"/>
      <c r="H14" s="6">
        <v>1</v>
      </c>
      <c r="I14" s="7"/>
      <c r="J14" s="6">
        <v>1</v>
      </c>
      <c r="K14" s="13"/>
      <c r="L14" s="14">
        <v>1</v>
      </c>
      <c r="M14" s="7"/>
      <c r="N14" s="6">
        <v>1</v>
      </c>
      <c r="O14" s="7"/>
      <c r="P14" s="6">
        <v>1</v>
      </c>
      <c r="Q14" s="7"/>
    </row>
    <row r="15" spans="1:17" x14ac:dyDescent="0.2">
      <c r="A15" t="s">
        <v>2849</v>
      </c>
      <c r="B15" s="6">
        <v>1</v>
      </c>
      <c r="C15" s="7"/>
      <c r="D15" s="6">
        <v>1</v>
      </c>
      <c r="E15" s="7"/>
      <c r="F15" s="6">
        <v>1</v>
      </c>
      <c r="G15" s="7"/>
      <c r="H15" s="6">
        <v>1</v>
      </c>
      <c r="I15" s="7"/>
      <c r="J15" s="6">
        <v>1</v>
      </c>
      <c r="K15" s="13"/>
      <c r="L15" s="14">
        <v>1</v>
      </c>
      <c r="M15" s="7"/>
      <c r="N15" s="6">
        <v>1</v>
      </c>
      <c r="O15" s="7"/>
      <c r="P15" s="6">
        <v>1</v>
      </c>
      <c r="Q15" s="7"/>
    </row>
    <row r="16" spans="1:17" x14ac:dyDescent="0.2">
      <c r="A16" t="s">
        <v>2856</v>
      </c>
      <c r="B16" s="6">
        <v>1</v>
      </c>
      <c r="C16" s="7"/>
      <c r="D16" s="6">
        <v>1</v>
      </c>
      <c r="E16" s="7"/>
      <c r="F16" s="6">
        <v>1</v>
      </c>
      <c r="G16" s="7"/>
      <c r="H16" s="6">
        <v>1</v>
      </c>
      <c r="I16" s="7"/>
      <c r="J16" s="6">
        <v>1</v>
      </c>
      <c r="K16" s="13"/>
      <c r="L16" s="14">
        <v>1</v>
      </c>
      <c r="M16" s="7"/>
      <c r="N16" s="6">
        <v>1</v>
      </c>
      <c r="O16" s="7"/>
      <c r="P16" s="6">
        <v>1</v>
      </c>
      <c r="Q16" s="7"/>
    </row>
    <row r="17" spans="1:17" x14ac:dyDescent="0.2">
      <c r="A17" t="s">
        <v>2844</v>
      </c>
      <c r="B17" s="6">
        <v>1</v>
      </c>
      <c r="C17" s="7"/>
      <c r="D17" s="6">
        <v>1</v>
      </c>
      <c r="E17" s="7"/>
      <c r="F17" s="6">
        <v>1</v>
      </c>
      <c r="G17" s="7"/>
      <c r="H17" s="6">
        <v>1</v>
      </c>
      <c r="I17" s="7"/>
      <c r="J17" s="6">
        <v>1</v>
      </c>
      <c r="K17" s="13"/>
      <c r="L17" s="14">
        <v>1</v>
      </c>
      <c r="M17" s="7"/>
      <c r="N17" s="6">
        <v>1</v>
      </c>
      <c r="O17" s="7"/>
      <c r="P17" s="6">
        <v>1</v>
      </c>
      <c r="Q17" s="7"/>
    </row>
    <row r="18" spans="1:17" x14ac:dyDescent="0.2">
      <c r="A18" t="s">
        <v>2839</v>
      </c>
      <c r="B18" s="6">
        <v>1</v>
      </c>
      <c r="C18" s="7"/>
      <c r="D18" s="6">
        <v>1</v>
      </c>
      <c r="E18" s="7"/>
      <c r="F18" s="6">
        <v>1</v>
      </c>
      <c r="G18" s="7"/>
      <c r="H18" s="6">
        <v>1</v>
      </c>
      <c r="I18" s="7"/>
      <c r="J18" s="6">
        <v>1</v>
      </c>
      <c r="K18" s="13"/>
      <c r="L18" s="14">
        <v>1</v>
      </c>
      <c r="M18" s="7"/>
      <c r="N18" s="6">
        <v>1</v>
      </c>
      <c r="O18" s="7"/>
      <c r="P18" s="6">
        <v>1</v>
      </c>
      <c r="Q18" s="7"/>
    </row>
    <row r="19" spans="1:17" x14ac:dyDescent="0.2">
      <c r="A19" t="s">
        <v>2891</v>
      </c>
      <c r="B19" s="6">
        <v>1</v>
      </c>
      <c r="C19" s="7"/>
      <c r="D19" s="6">
        <v>1</v>
      </c>
      <c r="E19" s="7"/>
      <c r="F19" s="6">
        <v>1</v>
      </c>
      <c r="G19" s="7"/>
      <c r="H19" s="6">
        <v>1</v>
      </c>
      <c r="I19" s="7"/>
      <c r="J19" s="6">
        <v>1</v>
      </c>
      <c r="K19" s="13"/>
      <c r="L19" s="14"/>
      <c r="M19" s="7"/>
      <c r="N19" s="6"/>
      <c r="O19" s="7"/>
      <c r="P19" s="6"/>
      <c r="Q19" s="7"/>
    </row>
    <row r="20" spans="1:17" x14ac:dyDescent="0.2">
      <c r="A20" t="s">
        <v>2894</v>
      </c>
      <c r="B20" s="6">
        <v>1</v>
      </c>
      <c r="C20" s="7"/>
      <c r="D20" s="6"/>
      <c r="E20" s="7"/>
      <c r="F20" s="6"/>
      <c r="G20" s="7"/>
      <c r="H20" s="6"/>
      <c r="I20" s="7"/>
      <c r="J20" s="6"/>
      <c r="K20" s="13"/>
      <c r="L20" s="14"/>
      <c r="M20" s="7"/>
      <c r="N20" s="6"/>
      <c r="O20" s="7"/>
      <c r="P20" s="6"/>
      <c r="Q20" s="7"/>
    </row>
    <row r="21" spans="1:17" x14ac:dyDescent="0.2">
      <c r="A21" t="s">
        <v>2851</v>
      </c>
      <c r="B21" s="6">
        <v>1</v>
      </c>
      <c r="C21" s="7"/>
      <c r="D21" s="6">
        <v>1</v>
      </c>
      <c r="E21" s="7"/>
      <c r="F21" s="6">
        <v>1</v>
      </c>
      <c r="G21" s="7"/>
      <c r="H21" s="6">
        <v>1</v>
      </c>
      <c r="I21" s="7"/>
      <c r="J21" s="6">
        <v>1</v>
      </c>
      <c r="K21" s="13"/>
      <c r="L21" s="14">
        <v>1</v>
      </c>
      <c r="M21" s="7"/>
      <c r="N21" s="6">
        <v>1</v>
      </c>
      <c r="O21" s="7"/>
      <c r="P21" s="6">
        <v>1</v>
      </c>
      <c r="Q21" s="7"/>
    </row>
    <row r="22" spans="1:17" x14ac:dyDescent="0.2">
      <c r="A22" t="s">
        <v>2893</v>
      </c>
      <c r="B22" s="6">
        <v>1</v>
      </c>
      <c r="C22" s="7"/>
      <c r="D22" s="6"/>
      <c r="E22" s="7"/>
      <c r="F22" s="6"/>
      <c r="G22" s="7"/>
      <c r="H22" s="6"/>
      <c r="I22" s="7"/>
      <c r="J22" s="6"/>
      <c r="K22" s="13"/>
      <c r="L22" s="14"/>
      <c r="M22" s="7"/>
      <c r="N22" s="6"/>
      <c r="O22" s="7"/>
      <c r="P22" s="6"/>
      <c r="Q22" s="7"/>
    </row>
    <row r="23" spans="1:17" x14ac:dyDescent="0.2">
      <c r="A23" t="s">
        <v>2877</v>
      </c>
      <c r="B23" s="6">
        <v>1</v>
      </c>
      <c r="C23" s="7"/>
      <c r="D23" s="6">
        <v>1</v>
      </c>
      <c r="E23" s="7"/>
      <c r="F23" s="6">
        <v>1</v>
      </c>
      <c r="G23" s="7"/>
      <c r="H23" s="6">
        <v>1</v>
      </c>
      <c r="I23" s="7"/>
      <c r="J23" s="6">
        <v>1</v>
      </c>
      <c r="K23" s="13"/>
      <c r="L23" s="14">
        <v>1</v>
      </c>
      <c r="M23" s="7"/>
      <c r="N23" s="6"/>
      <c r="O23" s="7"/>
      <c r="P23" s="6"/>
      <c r="Q23" s="7"/>
    </row>
    <row r="24" spans="1:17" x14ac:dyDescent="0.2">
      <c r="A24" t="s">
        <v>2886</v>
      </c>
      <c r="B24" s="6">
        <v>1</v>
      </c>
      <c r="C24" s="7"/>
      <c r="D24" s="6">
        <v>1</v>
      </c>
      <c r="E24" s="7"/>
      <c r="F24" s="6">
        <v>1</v>
      </c>
      <c r="G24" s="7"/>
      <c r="H24" s="6">
        <v>1</v>
      </c>
      <c r="I24" s="7"/>
      <c r="J24" s="6"/>
      <c r="K24" s="13"/>
      <c r="L24" s="14"/>
      <c r="M24" s="7"/>
      <c r="N24" s="6"/>
      <c r="O24" s="7"/>
      <c r="P24" s="6"/>
      <c r="Q24" s="7"/>
    </row>
    <row r="25" spans="1:17" x14ac:dyDescent="0.2">
      <c r="A25" t="s">
        <v>2868</v>
      </c>
      <c r="B25" s="6">
        <v>1</v>
      </c>
      <c r="C25" s="7"/>
      <c r="D25" s="6">
        <v>1</v>
      </c>
      <c r="E25" s="7"/>
      <c r="F25" s="6">
        <v>1</v>
      </c>
      <c r="G25" s="7"/>
      <c r="H25" s="6">
        <v>1</v>
      </c>
      <c r="I25" s="7"/>
      <c r="J25" s="6">
        <v>1</v>
      </c>
      <c r="K25" s="13"/>
      <c r="L25" s="14">
        <v>1</v>
      </c>
      <c r="M25" s="7"/>
      <c r="N25" s="6">
        <v>1</v>
      </c>
      <c r="O25" s="7"/>
      <c r="P25" s="6">
        <v>1</v>
      </c>
      <c r="Q25" s="7"/>
    </row>
    <row r="26" spans="1:17" x14ac:dyDescent="0.2">
      <c r="A26" t="s">
        <v>2889</v>
      </c>
      <c r="B26" s="6">
        <v>1</v>
      </c>
      <c r="C26" s="7"/>
      <c r="D26" s="6">
        <v>1</v>
      </c>
      <c r="E26" s="7"/>
      <c r="F26" s="6">
        <v>1</v>
      </c>
      <c r="G26" s="7"/>
      <c r="H26" s="6"/>
      <c r="I26" s="7"/>
      <c r="J26" s="6"/>
      <c r="K26" s="13"/>
      <c r="L26" s="14"/>
      <c r="M26" s="7"/>
      <c r="N26" s="6"/>
      <c r="O26" s="7"/>
      <c r="P26" s="6"/>
      <c r="Q26" s="7"/>
    </row>
    <row r="27" spans="1:17" x14ac:dyDescent="0.2">
      <c r="A27" t="s">
        <v>2862</v>
      </c>
      <c r="B27" s="6">
        <v>1</v>
      </c>
      <c r="C27" s="7"/>
      <c r="D27" s="6">
        <v>1</v>
      </c>
      <c r="E27" s="7"/>
      <c r="F27" s="6">
        <v>1</v>
      </c>
      <c r="G27" s="7"/>
      <c r="H27" s="6">
        <v>1</v>
      </c>
      <c r="I27" s="7"/>
      <c r="J27" s="6">
        <v>1</v>
      </c>
      <c r="K27" s="13"/>
      <c r="L27" s="14">
        <v>1</v>
      </c>
      <c r="M27" s="7"/>
      <c r="N27" s="6">
        <v>1</v>
      </c>
      <c r="O27" s="7"/>
      <c r="P27" s="6">
        <v>1</v>
      </c>
      <c r="Q27" s="7"/>
    </row>
    <row r="28" spans="1:17" x14ac:dyDescent="0.2">
      <c r="A28" t="s">
        <v>2865</v>
      </c>
      <c r="B28" s="6">
        <v>1</v>
      </c>
      <c r="C28" s="7"/>
      <c r="D28" s="6">
        <v>1</v>
      </c>
      <c r="E28" s="7"/>
      <c r="F28" s="6">
        <v>1</v>
      </c>
      <c r="G28" s="7"/>
      <c r="H28" s="6">
        <v>1</v>
      </c>
      <c r="I28" s="7"/>
      <c r="J28" s="6">
        <v>1</v>
      </c>
      <c r="K28" s="13"/>
      <c r="L28" s="14">
        <v>1</v>
      </c>
      <c r="M28" s="7"/>
      <c r="N28" s="6">
        <v>1</v>
      </c>
      <c r="O28" s="7"/>
      <c r="P28" s="6">
        <v>1</v>
      </c>
      <c r="Q28" s="7"/>
    </row>
    <row r="29" spans="1:17" x14ac:dyDescent="0.2">
      <c r="A29" t="s">
        <v>2883</v>
      </c>
      <c r="B29" s="6">
        <v>1</v>
      </c>
      <c r="C29" s="7"/>
      <c r="D29" s="6">
        <v>1</v>
      </c>
      <c r="E29" s="7"/>
      <c r="F29" s="6">
        <v>1</v>
      </c>
      <c r="G29" s="7"/>
      <c r="H29" s="6">
        <v>1</v>
      </c>
      <c r="I29" s="7"/>
      <c r="J29" s="6">
        <v>1</v>
      </c>
      <c r="K29" s="13"/>
      <c r="L29" s="14"/>
      <c r="M29" s="7"/>
      <c r="N29" s="6"/>
      <c r="O29" s="7"/>
      <c r="P29" s="6"/>
      <c r="Q29" s="7"/>
    </row>
    <row r="30" spans="1:17" x14ac:dyDescent="0.2">
      <c r="A30" t="s">
        <v>2874</v>
      </c>
      <c r="B30" s="6">
        <v>1</v>
      </c>
      <c r="C30" s="7"/>
      <c r="D30" s="6">
        <v>1</v>
      </c>
      <c r="E30" s="7"/>
      <c r="F30" s="6">
        <v>1</v>
      </c>
      <c r="G30" s="7"/>
      <c r="H30" s="6">
        <v>1</v>
      </c>
      <c r="I30" s="7"/>
      <c r="J30" s="6">
        <v>1</v>
      </c>
      <c r="K30" s="13"/>
      <c r="L30" s="14">
        <v>1</v>
      </c>
      <c r="M30" s="7"/>
      <c r="N30" s="6"/>
      <c r="O30" s="7"/>
      <c r="P30" s="6"/>
      <c r="Q30" s="7"/>
    </row>
    <row r="31" spans="1:17" x14ac:dyDescent="0.2">
      <c r="A31" t="s">
        <v>2866</v>
      </c>
      <c r="B31" s="6">
        <v>1</v>
      </c>
      <c r="C31" s="7"/>
      <c r="D31" s="6">
        <v>1</v>
      </c>
      <c r="E31" s="7"/>
      <c r="F31" s="6">
        <v>1</v>
      </c>
      <c r="G31" s="7"/>
      <c r="H31" s="6">
        <v>1</v>
      </c>
      <c r="I31" s="7"/>
      <c r="J31" s="6">
        <v>1</v>
      </c>
      <c r="K31" s="13"/>
      <c r="L31" s="14">
        <v>1</v>
      </c>
      <c r="M31" s="7"/>
      <c r="N31" s="6">
        <v>1</v>
      </c>
      <c r="O31" s="7"/>
      <c r="P31" s="6">
        <v>1</v>
      </c>
      <c r="Q31" s="7"/>
    </row>
    <row r="32" spans="1:17" x14ac:dyDescent="0.2">
      <c r="A32" t="s">
        <v>2871</v>
      </c>
      <c r="B32" s="6">
        <v>1</v>
      </c>
      <c r="C32" s="7"/>
      <c r="D32" s="6">
        <v>1</v>
      </c>
      <c r="E32" s="7"/>
      <c r="F32" s="6">
        <v>1</v>
      </c>
      <c r="G32" s="7"/>
      <c r="H32" s="6">
        <v>1</v>
      </c>
      <c r="I32" s="7"/>
      <c r="J32" s="6">
        <v>1</v>
      </c>
      <c r="K32" s="13"/>
      <c r="L32" s="14">
        <v>1</v>
      </c>
      <c r="M32" s="7"/>
      <c r="N32" s="6">
        <v>1</v>
      </c>
      <c r="O32" s="7"/>
      <c r="P32" s="6"/>
      <c r="Q32" s="7"/>
    </row>
    <row r="33" spans="1:17" x14ac:dyDescent="0.2">
      <c r="A33" t="s">
        <v>2885</v>
      </c>
      <c r="B33" s="6">
        <v>1</v>
      </c>
      <c r="C33" s="7"/>
      <c r="D33" s="6">
        <v>1</v>
      </c>
      <c r="E33" s="7"/>
      <c r="F33" s="6">
        <v>1</v>
      </c>
      <c r="G33" s="7"/>
      <c r="H33" s="6">
        <v>1</v>
      </c>
      <c r="I33" s="7"/>
      <c r="J33" s="6"/>
      <c r="K33" s="13"/>
      <c r="L33" s="14"/>
      <c r="M33" s="7"/>
      <c r="N33" s="6"/>
      <c r="O33" s="7"/>
      <c r="P33" s="6"/>
      <c r="Q33" s="7"/>
    </row>
    <row r="34" spans="1:17" x14ac:dyDescent="0.2">
      <c r="A34" t="s">
        <v>2846</v>
      </c>
      <c r="B34" s="6">
        <v>1</v>
      </c>
      <c r="C34" s="7"/>
      <c r="D34" s="6">
        <v>1</v>
      </c>
      <c r="E34" s="7"/>
      <c r="F34" s="6">
        <v>1</v>
      </c>
      <c r="G34" s="7"/>
      <c r="H34" s="6">
        <v>1</v>
      </c>
      <c r="I34" s="7"/>
      <c r="J34" s="6">
        <v>1</v>
      </c>
      <c r="K34" s="13"/>
      <c r="L34" s="14">
        <v>1</v>
      </c>
      <c r="M34" s="7"/>
      <c r="N34" s="6">
        <v>1</v>
      </c>
      <c r="O34" s="7"/>
      <c r="P34" s="6">
        <v>1</v>
      </c>
      <c r="Q34" s="7"/>
    </row>
    <row r="35" spans="1:17" x14ac:dyDescent="0.2">
      <c r="A35" t="s">
        <v>2852</v>
      </c>
      <c r="B35" s="6">
        <v>1</v>
      </c>
      <c r="C35" s="7"/>
      <c r="D35" s="6">
        <v>1</v>
      </c>
      <c r="E35" s="7"/>
      <c r="F35" s="6">
        <v>1</v>
      </c>
      <c r="G35" s="7"/>
      <c r="H35" s="6">
        <v>1</v>
      </c>
      <c r="I35" s="7"/>
      <c r="J35" s="6">
        <v>1</v>
      </c>
      <c r="K35" s="13"/>
      <c r="L35" s="14">
        <v>1</v>
      </c>
      <c r="M35" s="7"/>
      <c r="N35" s="6">
        <v>1</v>
      </c>
      <c r="O35" s="7"/>
      <c r="P35" s="6">
        <v>1</v>
      </c>
      <c r="Q35" s="7"/>
    </row>
    <row r="36" spans="1:17" x14ac:dyDescent="0.2">
      <c r="A36" t="s">
        <v>2876</v>
      </c>
      <c r="B36" s="6">
        <v>1</v>
      </c>
      <c r="C36" s="7"/>
      <c r="D36" s="6">
        <v>1</v>
      </c>
      <c r="E36" s="7"/>
      <c r="F36" s="6">
        <v>1</v>
      </c>
      <c r="G36" s="7"/>
      <c r="H36" s="6">
        <v>1</v>
      </c>
      <c r="I36" s="7"/>
      <c r="J36" s="6">
        <v>1</v>
      </c>
      <c r="K36" s="13"/>
      <c r="L36" s="14">
        <v>1</v>
      </c>
      <c r="M36" s="7"/>
      <c r="N36" s="6"/>
      <c r="O36" s="7"/>
      <c r="P36" s="6"/>
      <c r="Q36" s="7"/>
    </row>
    <row r="37" spans="1:17" x14ac:dyDescent="0.2">
      <c r="A37" t="s">
        <v>2854</v>
      </c>
      <c r="B37" s="6">
        <v>1</v>
      </c>
      <c r="C37" s="7"/>
      <c r="D37" s="6">
        <v>1</v>
      </c>
      <c r="E37" s="7"/>
      <c r="F37" s="6">
        <v>1</v>
      </c>
      <c r="G37" s="7"/>
      <c r="H37" s="6">
        <v>1</v>
      </c>
      <c r="I37" s="7"/>
      <c r="J37" s="6">
        <v>1</v>
      </c>
      <c r="K37" s="13"/>
      <c r="L37" s="14">
        <v>1</v>
      </c>
      <c r="M37" s="7"/>
      <c r="N37" s="6">
        <v>1</v>
      </c>
      <c r="O37" s="7"/>
      <c r="P37" s="6">
        <v>1</v>
      </c>
      <c r="Q37" s="7"/>
    </row>
    <row r="38" spans="1:17" x14ac:dyDescent="0.2">
      <c r="A38" t="s">
        <v>2870</v>
      </c>
      <c r="B38" s="6">
        <v>1</v>
      </c>
      <c r="C38" s="7"/>
      <c r="D38" s="6">
        <v>1</v>
      </c>
      <c r="E38" s="7"/>
      <c r="F38" s="6">
        <v>1</v>
      </c>
      <c r="G38" s="7"/>
      <c r="H38" s="6">
        <v>1</v>
      </c>
      <c r="I38" s="7"/>
      <c r="J38" s="6">
        <v>1</v>
      </c>
      <c r="K38" s="13"/>
      <c r="L38" s="14">
        <v>1</v>
      </c>
      <c r="M38" s="7"/>
      <c r="N38" s="6">
        <v>1</v>
      </c>
      <c r="O38" s="7"/>
      <c r="P38" s="6"/>
      <c r="Q38" s="7"/>
    </row>
    <row r="39" spans="1:17" x14ac:dyDescent="0.2">
      <c r="A39" t="s">
        <v>2890</v>
      </c>
      <c r="B39" s="6">
        <v>1</v>
      </c>
      <c r="C39" s="7"/>
      <c r="D39" s="6">
        <v>1</v>
      </c>
      <c r="E39" s="7"/>
      <c r="F39" s="6">
        <v>1</v>
      </c>
      <c r="G39" s="7"/>
      <c r="H39" s="6"/>
      <c r="I39" s="7"/>
      <c r="J39" s="6"/>
      <c r="K39" s="13"/>
      <c r="L39" s="14"/>
      <c r="M39" s="7"/>
      <c r="N39" s="6"/>
      <c r="O39" s="7"/>
      <c r="P39" s="6"/>
      <c r="Q39" s="7"/>
    </row>
    <row r="40" spans="1:17" x14ac:dyDescent="0.2">
      <c r="A40" t="s">
        <v>2848</v>
      </c>
      <c r="B40" s="6">
        <v>1</v>
      </c>
      <c r="C40" s="7"/>
      <c r="D40" s="6">
        <v>1</v>
      </c>
      <c r="E40" s="7"/>
      <c r="F40" s="6">
        <v>1</v>
      </c>
      <c r="G40" s="7"/>
      <c r="H40" s="6">
        <v>1</v>
      </c>
      <c r="I40" s="7"/>
      <c r="J40" s="6">
        <v>1</v>
      </c>
      <c r="K40" s="13"/>
      <c r="L40" s="14">
        <v>1</v>
      </c>
      <c r="M40" s="7"/>
      <c r="N40" s="6">
        <v>1</v>
      </c>
      <c r="O40" s="7"/>
      <c r="P40" s="6">
        <v>1</v>
      </c>
      <c r="Q40" s="7"/>
    </row>
    <row r="41" spans="1:17" x14ac:dyDescent="0.2">
      <c r="A41" t="s">
        <v>2860</v>
      </c>
      <c r="B41" s="6">
        <v>1</v>
      </c>
      <c r="C41" s="7"/>
      <c r="D41" s="6">
        <v>1</v>
      </c>
      <c r="E41" s="7"/>
      <c r="F41" s="6">
        <v>1</v>
      </c>
      <c r="G41" s="7"/>
      <c r="H41" s="6">
        <v>1</v>
      </c>
      <c r="I41" s="7"/>
      <c r="J41" s="6">
        <v>1</v>
      </c>
      <c r="K41" s="13"/>
      <c r="L41" s="14">
        <v>1</v>
      </c>
      <c r="M41" s="7"/>
      <c r="N41" s="6">
        <v>1</v>
      </c>
      <c r="O41" s="7"/>
      <c r="P41" s="6">
        <v>1</v>
      </c>
      <c r="Q41" s="7"/>
    </row>
    <row r="42" spans="1:17" x14ac:dyDescent="0.2">
      <c r="A42" t="s">
        <v>2875</v>
      </c>
      <c r="B42" s="6">
        <v>1</v>
      </c>
      <c r="C42" s="7"/>
      <c r="D42" s="6">
        <v>1</v>
      </c>
      <c r="E42" s="7"/>
      <c r="F42" s="6">
        <v>1</v>
      </c>
      <c r="G42" s="7"/>
      <c r="H42" s="6">
        <v>1</v>
      </c>
      <c r="I42" s="7"/>
      <c r="J42" s="6">
        <v>1</v>
      </c>
      <c r="K42" s="13"/>
      <c r="L42" s="14">
        <v>1</v>
      </c>
      <c r="M42" s="7"/>
      <c r="N42" s="6"/>
      <c r="O42" s="7"/>
      <c r="P42" s="6"/>
      <c r="Q42" s="7"/>
    </row>
    <row r="43" spans="1:17" x14ac:dyDescent="0.2">
      <c r="A43" t="s">
        <v>2872</v>
      </c>
      <c r="B43" s="6">
        <v>1</v>
      </c>
      <c r="C43" s="7"/>
      <c r="D43" s="6">
        <v>1</v>
      </c>
      <c r="E43" s="7"/>
      <c r="F43" s="6">
        <v>1</v>
      </c>
      <c r="G43" s="7"/>
      <c r="H43" s="6">
        <v>1</v>
      </c>
      <c r="I43" s="7"/>
      <c r="J43" s="6">
        <v>1</v>
      </c>
      <c r="K43" s="13"/>
      <c r="L43" s="14">
        <v>1</v>
      </c>
      <c r="M43" s="7"/>
      <c r="N43" s="6">
        <v>1</v>
      </c>
      <c r="O43" s="7"/>
      <c r="P43" s="6"/>
      <c r="Q43" s="7"/>
    </row>
    <row r="44" spans="1:17" x14ac:dyDescent="0.2">
      <c r="A44" t="s">
        <v>2884</v>
      </c>
      <c r="B44" s="6">
        <v>1</v>
      </c>
      <c r="C44" s="7"/>
      <c r="D44" s="6">
        <v>1</v>
      </c>
      <c r="E44" s="7"/>
      <c r="F44" s="6">
        <v>1</v>
      </c>
      <c r="G44" s="7"/>
      <c r="H44" s="6">
        <v>1</v>
      </c>
      <c r="I44" s="7"/>
      <c r="J44" s="6">
        <v>1</v>
      </c>
      <c r="K44" s="13"/>
      <c r="L44" s="14">
        <v>1</v>
      </c>
      <c r="M44" s="7"/>
      <c r="N44" s="6">
        <v>1</v>
      </c>
      <c r="O44" s="7"/>
      <c r="P44" s="6"/>
      <c r="Q44" s="7"/>
    </row>
    <row r="45" spans="1:17" x14ac:dyDescent="0.2">
      <c r="A45" t="s">
        <v>2863</v>
      </c>
      <c r="B45" s="6">
        <v>1</v>
      </c>
      <c r="C45" s="7"/>
      <c r="D45" s="6">
        <v>1</v>
      </c>
      <c r="E45" s="7"/>
      <c r="F45" s="6">
        <v>1</v>
      </c>
      <c r="G45" s="7"/>
      <c r="H45" s="6">
        <v>1</v>
      </c>
      <c r="I45" s="7"/>
      <c r="J45" s="6">
        <v>1</v>
      </c>
      <c r="K45" s="13"/>
      <c r="L45" s="14">
        <v>1</v>
      </c>
      <c r="M45" s="7"/>
      <c r="N45" s="6">
        <v>1</v>
      </c>
      <c r="O45" s="7"/>
      <c r="P45" s="6">
        <v>1</v>
      </c>
      <c r="Q45" s="7"/>
    </row>
    <row r="46" spans="1:17" x14ac:dyDescent="0.2">
      <c r="A46" t="s">
        <v>2880</v>
      </c>
      <c r="B46" s="6">
        <v>1</v>
      </c>
      <c r="C46" s="7"/>
      <c r="D46" s="6">
        <v>1</v>
      </c>
      <c r="E46" s="7"/>
      <c r="F46" s="6">
        <v>1</v>
      </c>
      <c r="G46" s="7"/>
      <c r="H46" s="6">
        <v>1</v>
      </c>
      <c r="I46" s="7"/>
      <c r="J46" s="6">
        <v>1</v>
      </c>
      <c r="K46" s="13"/>
      <c r="L46" s="14"/>
      <c r="M46" s="7"/>
      <c r="N46" s="6"/>
      <c r="O46" s="7"/>
      <c r="P46" s="6"/>
      <c r="Q46" s="7"/>
    </row>
    <row r="47" spans="1:17" x14ac:dyDescent="0.2">
      <c r="A47" t="s">
        <v>2881</v>
      </c>
      <c r="B47" s="6">
        <v>1</v>
      </c>
      <c r="C47" s="7"/>
      <c r="D47" s="6">
        <v>1</v>
      </c>
      <c r="E47" s="7"/>
      <c r="F47" s="6">
        <v>1</v>
      </c>
      <c r="G47" s="7"/>
      <c r="H47" s="6">
        <v>1</v>
      </c>
      <c r="I47" s="7"/>
      <c r="J47" s="6">
        <v>1</v>
      </c>
      <c r="K47" s="13"/>
      <c r="L47" s="14">
        <v>1</v>
      </c>
      <c r="M47" s="7"/>
      <c r="N47" s="6">
        <v>1</v>
      </c>
      <c r="O47" s="7"/>
      <c r="P47" s="6"/>
      <c r="Q47" s="7"/>
    </row>
    <row r="48" spans="1:17" x14ac:dyDescent="0.2">
      <c r="A48" t="s">
        <v>2888</v>
      </c>
      <c r="B48" s="6">
        <v>1</v>
      </c>
      <c r="C48" s="7"/>
      <c r="D48" s="6">
        <v>1</v>
      </c>
      <c r="E48" s="7"/>
      <c r="F48" s="6">
        <v>1</v>
      </c>
      <c r="G48" s="7"/>
      <c r="H48" s="6">
        <v>1</v>
      </c>
      <c r="I48" s="7"/>
      <c r="J48" s="6"/>
      <c r="K48" s="13"/>
      <c r="L48" s="14"/>
      <c r="M48" s="7"/>
      <c r="N48" s="6"/>
      <c r="O48" s="7"/>
      <c r="P48" s="6"/>
      <c r="Q48" s="7"/>
    </row>
    <row r="49" spans="1:17" x14ac:dyDescent="0.2">
      <c r="A49" t="s">
        <v>2892</v>
      </c>
      <c r="B49" s="6">
        <v>1</v>
      </c>
      <c r="C49" s="7"/>
      <c r="D49" s="6"/>
      <c r="E49" s="7"/>
      <c r="F49" s="6"/>
      <c r="G49" s="7"/>
      <c r="H49" s="6"/>
      <c r="I49" s="7"/>
      <c r="J49" s="6"/>
      <c r="K49" s="13"/>
      <c r="L49" s="14"/>
      <c r="M49" s="7"/>
      <c r="N49" s="6"/>
      <c r="O49" s="7"/>
      <c r="P49" s="6"/>
      <c r="Q49" s="7"/>
    </row>
    <row r="50" spans="1:17" x14ac:dyDescent="0.2">
      <c r="A50" t="s">
        <v>2873</v>
      </c>
      <c r="B50" s="6">
        <v>1</v>
      </c>
      <c r="C50" s="7"/>
      <c r="D50" s="6">
        <v>1</v>
      </c>
      <c r="E50" s="7"/>
      <c r="F50" s="6">
        <v>1</v>
      </c>
      <c r="G50" s="7"/>
      <c r="H50" s="6">
        <v>1</v>
      </c>
      <c r="I50" s="7"/>
      <c r="J50" s="6">
        <v>1</v>
      </c>
      <c r="K50" s="13"/>
      <c r="L50" s="14">
        <v>1</v>
      </c>
      <c r="M50" s="7"/>
      <c r="N50" s="6">
        <v>1</v>
      </c>
      <c r="O50" s="7"/>
      <c r="P50" s="6">
        <v>1</v>
      </c>
      <c r="Q50" s="7"/>
    </row>
    <row r="51" spans="1:17" x14ac:dyDescent="0.2">
      <c r="A51" t="s">
        <v>2879</v>
      </c>
      <c r="B51" s="6">
        <v>1</v>
      </c>
      <c r="C51" s="7"/>
      <c r="D51" s="6">
        <v>1</v>
      </c>
      <c r="E51" s="7"/>
      <c r="F51" s="6">
        <v>1</v>
      </c>
      <c r="G51" s="7"/>
      <c r="H51" s="6">
        <v>1</v>
      </c>
      <c r="I51" s="7"/>
      <c r="J51" s="6">
        <v>1</v>
      </c>
      <c r="K51" s="13"/>
      <c r="L51" s="14"/>
      <c r="M51" s="7"/>
      <c r="N51" s="6"/>
      <c r="O51" s="7"/>
      <c r="P51" s="6"/>
      <c r="Q51" s="7"/>
    </row>
    <row r="52" spans="1:17" x14ac:dyDescent="0.2">
      <c r="A52" t="s">
        <v>2869</v>
      </c>
      <c r="B52" s="6">
        <v>1</v>
      </c>
      <c r="C52" s="7"/>
      <c r="D52" s="6">
        <v>1</v>
      </c>
      <c r="E52" s="7"/>
      <c r="F52" s="6">
        <v>1</v>
      </c>
      <c r="G52" s="7"/>
      <c r="H52" s="6">
        <v>1</v>
      </c>
      <c r="I52" s="7"/>
      <c r="J52" s="6">
        <v>1</v>
      </c>
      <c r="K52" s="13"/>
      <c r="L52" s="14">
        <v>1</v>
      </c>
      <c r="M52" s="7"/>
      <c r="N52" s="6">
        <v>1</v>
      </c>
      <c r="O52" s="7"/>
      <c r="P52" s="6"/>
      <c r="Q52" s="7"/>
    </row>
    <row r="53" spans="1:17" x14ac:dyDescent="0.2">
      <c r="A53" t="s">
        <v>2861</v>
      </c>
      <c r="B53" s="6">
        <v>1</v>
      </c>
      <c r="C53" s="7"/>
      <c r="D53" s="6">
        <v>1</v>
      </c>
      <c r="E53" s="7"/>
      <c r="F53" s="6">
        <v>1</v>
      </c>
      <c r="G53" s="7"/>
      <c r="H53" s="6">
        <v>1</v>
      </c>
      <c r="I53" s="7"/>
      <c r="J53" s="6">
        <v>1</v>
      </c>
      <c r="K53" s="13"/>
      <c r="L53" s="14">
        <v>1</v>
      </c>
      <c r="M53" s="7"/>
      <c r="N53" s="6">
        <v>1</v>
      </c>
      <c r="O53" s="7"/>
      <c r="P53" s="6">
        <v>1</v>
      </c>
      <c r="Q53" s="7"/>
    </row>
    <row r="54" spans="1:17" x14ac:dyDescent="0.2">
      <c r="A54" t="s">
        <v>2859</v>
      </c>
      <c r="B54" s="6">
        <v>1</v>
      </c>
      <c r="C54" s="7"/>
      <c r="D54" s="6">
        <v>1</v>
      </c>
      <c r="E54" s="7"/>
      <c r="F54" s="6">
        <v>1</v>
      </c>
      <c r="G54" s="7"/>
      <c r="H54" s="6">
        <v>1</v>
      </c>
      <c r="I54" s="7"/>
      <c r="J54" s="6">
        <v>1</v>
      </c>
      <c r="K54" s="13"/>
      <c r="L54" s="14">
        <v>1</v>
      </c>
      <c r="M54" s="7"/>
      <c r="N54" s="6">
        <v>1</v>
      </c>
      <c r="O54" s="7"/>
      <c r="P54" s="6">
        <v>1</v>
      </c>
      <c r="Q54" s="7"/>
    </row>
    <row r="55" spans="1:17" x14ac:dyDescent="0.2">
      <c r="A55" t="s">
        <v>2855</v>
      </c>
      <c r="B55" s="6">
        <v>1</v>
      </c>
      <c r="C55" s="7"/>
      <c r="D55" s="6">
        <v>1</v>
      </c>
      <c r="E55" s="7"/>
      <c r="F55" s="6">
        <v>1</v>
      </c>
      <c r="G55" s="7"/>
      <c r="H55" s="6">
        <v>1</v>
      </c>
      <c r="I55" s="7"/>
      <c r="J55" s="6">
        <v>1</v>
      </c>
      <c r="K55" s="13"/>
      <c r="L55" s="14">
        <v>1</v>
      </c>
      <c r="M55" s="7"/>
      <c r="N55" s="6">
        <v>1</v>
      </c>
      <c r="O55" s="7"/>
      <c r="P55" s="6">
        <v>1</v>
      </c>
      <c r="Q55" s="7"/>
    </row>
    <row r="56" spans="1:17" x14ac:dyDescent="0.2">
      <c r="A56" t="s">
        <v>2867</v>
      </c>
      <c r="B56" s="6">
        <v>1</v>
      </c>
      <c r="C56" s="7"/>
      <c r="D56" s="6">
        <v>1</v>
      </c>
      <c r="E56" s="7"/>
      <c r="F56" s="6">
        <v>1</v>
      </c>
      <c r="G56" s="7"/>
      <c r="H56" s="6">
        <v>1</v>
      </c>
      <c r="I56" s="7"/>
      <c r="J56" s="6">
        <v>1</v>
      </c>
      <c r="K56" s="13"/>
      <c r="L56" s="14">
        <v>1</v>
      </c>
      <c r="M56" s="7"/>
      <c r="N56" s="6">
        <v>1</v>
      </c>
      <c r="O56" s="7"/>
      <c r="P56" s="6">
        <v>1</v>
      </c>
      <c r="Q56" s="7"/>
    </row>
    <row r="57" spans="1:17" x14ac:dyDescent="0.2">
      <c r="A57" t="s">
        <v>2878</v>
      </c>
      <c r="B57" s="6">
        <v>1</v>
      </c>
      <c r="C57" s="7"/>
      <c r="D57" s="6">
        <v>1</v>
      </c>
      <c r="E57" s="7"/>
      <c r="F57" s="6">
        <v>1</v>
      </c>
      <c r="G57" s="7"/>
      <c r="H57" s="6">
        <v>1</v>
      </c>
      <c r="I57" s="7"/>
      <c r="J57" s="6">
        <v>1</v>
      </c>
      <c r="K57" s="13"/>
      <c r="L57" s="14">
        <v>1</v>
      </c>
      <c r="M57" s="7"/>
      <c r="N57" s="6">
        <v>1</v>
      </c>
      <c r="O57" s="7"/>
      <c r="P57" s="6">
        <v>1</v>
      </c>
      <c r="Q57" s="7"/>
    </row>
    <row r="58" spans="1:17" x14ac:dyDescent="0.2">
      <c r="A58" t="s">
        <v>2882</v>
      </c>
      <c r="B58" s="6">
        <v>1</v>
      </c>
      <c r="C58" s="7"/>
      <c r="D58" s="6">
        <v>1</v>
      </c>
      <c r="E58" s="7"/>
      <c r="F58" s="6">
        <v>1</v>
      </c>
      <c r="G58" s="7"/>
      <c r="H58" s="6">
        <v>1</v>
      </c>
      <c r="I58" s="7"/>
      <c r="J58" s="6">
        <v>1</v>
      </c>
      <c r="K58" s="13"/>
      <c r="L58" s="14">
        <v>1</v>
      </c>
      <c r="M58" s="7"/>
      <c r="N58" s="6">
        <v>1</v>
      </c>
      <c r="O58" s="7"/>
      <c r="P58" s="6"/>
      <c r="Q58" s="7"/>
    </row>
    <row r="59" spans="1:17" x14ac:dyDescent="0.2">
      <c r="A59" t="s">
        <v>2857</v>
      </c>
      <c r="B59" s="6">
        <v>1</v>
      </c>
      <c r="C59" s="7"/>
      <c r="D59" s="6">
        <v>1</v>
      </c>
      <c r="E59" s="7"/>
      <c r="F59" s="6">
        <v>1</v>
      </c>
      <c r="G59" s="7"/>
      <c r="H59" s="6">
        <v>1</v>
      </c>
      <c r="I59" s="7"/>
      <c r="J59" s="6">
        <v>1</v>
      </c>
      <c r="K59" s="13"/>
      <c r="L59" s="14">
        <v>1</v>
      </c>
      <c r="M59" s="7"/>
      <c r="N59" s="6">
        <v>1</v>
      </c>
      <c r="O59" s="7"/>
      <c r="P59" s="6">
        <v>1</v>
      </c>
      <c r="Q59" s="7"/>
    </row>
    <row r="60" spans="1:17" x14ac:dyDescent="0.2">
      <c r="A60" t="s">
        <v>2842</v>
      </c>
      <c r="B60" s="6">
        <v>1</v>
      </c>
      <c r="C60" s="7"/>
      <c r="D60" s="6">
        <v>1</v>
      </c>
      <c r="E60" s="7"/>
      <c r="F60" s="6">
        <v>1</v>
      </c>
      <c r="G60" s="7"/>
      <c r="H60" s="6">
        <v>1</v>
      </c>
      <c r="I60" s="7"/>
      <c r="J60" s="6">
        <v>1</v>
      </c>
      <c r="K60" s="13"/>
      <c r="L60" s="14">
        <v>1</v>
      </c>
      <c r="M60" s="7"/>
      <c r="N60" s="6">
        <v>1</v>
      </c>
      <c r="O60" s="7"/>
      <c r="P60" s="6">
        <v>1</v>
      </c>
      <c r="Q60" s="7"/>
    </row>
    <row r="61" spans="1:17" x14ac:dyDescent="0.2">
      <c r="A61" t="s">
        <v>2835</v>
      </c>
      <c r="B61" s="6">
        <v>1</v>
      </c>
      <c r="C61" s="7"/>
      <c r="D61" s="6">
        <v>1</v>
      </c>
      <c r="E61" s="7"/>
      <c r="F61" s="6">
        <v>1</v>
      </c>
      <c r="G61" s="7"/>
      <c r="H61" s="6">
        <v>1</v>
      </c>
      <c r="I61" s="7"/>
      <c r="J61" s="6">
        <v>1</v>
      </c>
      <c r="K61" s="13"/>
      <c r="L61" s="14">
        <v>1</v>
      </c>
      <c r="M61" s="7"/>
      <c r="N61" s="6">
        <v>1</v>
      </c>
      <c r="O61" s="7"/>
      <c r="P61" s="6">
        <v>1</v>
      </c>
      <c r="Q61" s="7"/>
    </row>
    <row r="62" spans="1:17" x14ac:dyDescent="0.2">
      <c r="A62" t="s">
        <v>2843</v>
      </c>
      <c r="B62" s="6">
        <v>1</v>
      </c>
      <c r="C62" s="7"/>
      <c r="D62" s="6">
        <v>1</v>
      </c>
      <c r="E62" s="7"/>
      <c r="F62" s="6">
        <v>1</v>
      </c>
      <c r="G62" s="7"/>
      <c r="H62" s="6">
        <v>1</v>
      </c>
      <c r="I62" s="7"/>
      <c r="J62" s="6">
        <v>1</v>
      </c>
      <c r="K62" s="13"/>
      <c r="L62" s="14">
        <v>1</v>
      </c>
      <c r="M62" s="7"/>
      <c r="N62" s="6">
        <v>1</v>
      </c>
      <c r="O62" s="7"/>
      <c r="P62" s="6">
        <v>1</v>
      </c>
      <c r="Q62" s="7"/>
    </row>
    <row r="63" spans="1:17" x14ac:dyDescent="0.2">
      <c r="A63" t="s">
        <v>2841</v>
      </c>
      <c r="B63" s="6">
        <v>1</v>
      </c>
      <c r="C63" s="7"/>
      <c r="D63" s="6">
        <v>1</v>
      </c>
      <c r="E63" s="7"/>
      <c r="F63" s="6">
        <v>1</v>
      </c>
      <c r="G63" s="7"/>
      <c r="H63" s="6">
        <v>1</v>
      </c>
      <c r="I63" s="7"/>
      <c r="J63" s="6">
        <v>1</v>
      </c>
      <c r="K63" s="13"/>
      <c r="L63" s="14">
        <v>1</v>
      </c>
      <c r="M63" s="7"/>
      <c r="N63" s="6">
        <v>1</v>
      </c>
      <c r="O63" s="7"/>
      <c r="P63" s="6">
        <v>1</v>
      </c>
      <c r="Q63" s="7"/>
    </row>
    <row r="64" spans="1:17" x14ac:dyDescent="0.2">
      <c r="A64" t="s">
        <v>2833</v>
      </c>
      <c r="B64" s="6">
        <v>1</v>
      </c>
      <c r="C64" s="7"/>
      <c r="D64" s="6">
        <v>1</v>
      </c>
      <c r="E64" s="7"/>
      <c r="F64" s="6">
        <v>1</v>
      </c>
      <c r="G64" s="7"/>
      <c r="H64" s="6">
        <v>1</v>
      </c>
      <c r="I64" s="7"/>
      <c r="J64" s="6">
        <v>1</v>
      </c>
      <c r="K64" s="13"/>
      <c r="L64" s="14">
        <v>1</v>
      </c>
      <c r="M64" s="7"/>
      <c r="N64" s="6">
        <v>1</v>
      </c>
      <c r="O64" s="7"/>
      <c r="P64" s="6">
        <v>1</v>
      </c>
      <c r="Q64" s="7"/>
    </row>
    <row r="65" spans="1:17" x14ac:dyDescent="0.2">
      <c r="A65" t="s">
        <v>2845</v>
      </c>
      <c r="B65" s="6">
        <v>1</v>
      </c>
      <c r="C65" s="7"/>
      <c r="D65" s="6">
        <v>1</v>
      </c>
      <c r="E65" s="7"/>
      <c r="F65" s="6">
        <v>1</v>
      </c>
      <c r="G65" s="7"/>
      <c r="H65" s="6">
        <v>1</v>
      </c>
      <c r="I65" s="7"/>
      <c r="J65" s="6">
        <v>1</v>
      </c>
      <c r="K65" s="13"/>
      <c r="L65" s="14">
        <v>1</v>
      </c>
      <c r="M65" s="7"/>
      <c r="N65" s="6">
        <v>1</v>
      </c>
      <c r="O65" s="7"/>
      <c r="P65" s="6">
        <v>1</v>
      </c>
      <c r="Q65" s="7"/>
    </row>
    <row r="66" spans="1:17" x14ac:dyDescent="0.2">
      <c r="A66" t="s">
        <v>2853</v>
      </c>
      <c r="B66" s="6">
        <v>1</v>
      </c>
      <c r="C66" s="7"/>
      <c r="D66" s="6">
        <v>1</v>
      </c>
      <c r="E66" s="7"/>
      <c r="F66" s="6">
        <v>1</v>
      </c>
      <c r="G66" s="7"/>
      <c r="H66" s="6">
        <v>1</v>
      </c>
      <c r="I66" s="7"/>
      <c r="J66" s="6">
        <v>1</v>
      </c>
      <c r="K66" s="13"/>
      <c r="L66" s="14">
        <v>1</v>
      </c>
      <c r="M66" s="7"/>
      <c r="N66" s="6">
        <v>1</v>
      </c>
      <c r="O66" s="7"/>
      <c r="P66" s="6">
        <v>1</v>
      </c>
      <c r="Q66" s="7"/>
    </row>
    <row r="67" spans="1:17" x14ac:dyDescent="0.2">
      <c r="A67" t="s">
        <v>2847</v>
      </c>
      <c r="B67" s="6">
        <v>1</v>
      </c>
      <c r="C67" s="7"/>
      <c r="D67" s="6">
        <v>1</v>
      </c>
      <c r="E67" s="7"/>
      <c r="F67" s="6">
        <v>1</v>
      </c>
      <c r="G67" s="7"/>
      <c r="H67" s="6">
        <v>1</v>
      </c>
      <c r="I67" s="7"/>
      <c r="J67" s="6">
        <v>1</v>
      </c>
      <c r="K67" s="13"/>
      <c r="L67" s="14">
        <v>1</v>
      </c>
      <c r="M67" s="7"/>
      <c r="N67" s="6">
        <v>1</v>
      </c>
      <c r="O67" s="7"/>
      <c r="P67" s="6">
        <v>1</v>
      </c>
      <c r="Q67" s="7"/>
    </row>
    <row r="68" spans="1:17" ht="16" thickBot="1" x14ac:dyDescent="0.25">
      <c r="B68" s="6"/>
      <c r="C68" s="7"/>
      <c r="D68" s="6"/>
      <c r="E68" s="7"/>
      <c r="F68" s="6"/>
      <c r="G68" s="7"/>
      <c r="H68" s="6"/>
      <c r="I68" s="7"/>
      <c r="J68" s="6"/>
      <c r="K68" s="7"/>
      <c r="L68" s="6"/>
      <c r="M68" s="7"/>
      <c r="N68" s="6"/>
      <c r="O68" s="7"/>
      <c r="P68" s="6"/>
      <c r="Q68" s="7"/>
    </row>
    <row r="69" spans="1:17" s="9" customFormat="1" ht="17" thickBot="1" x14ac:dyDescent="0.25">
      <c r="A69" s="9" t="s">
        <v>4532</v>
      </c>
      <c r="B69" s="10">
        <f>SUM(B3:B67)</f>
        <v>143</v>
      </c>
      <c r="C69" s="11">
        <f t="shared" ref="C69:Q69" si="0">SUM(C3:C67)</f>
        <v>23</v>
      </c>
      <c r="D69" s="10">
        <f t="shared" si="0"/>
        <v>135</v>
      </c>
      <c r="E69" s="11">
        <f t="shared" si="0"/>
        <v>19</v>
      </c>
      <c r="F69" s="10">
        <f t="shared" si="0"/>
        <v>133</v>
      </c>
      <c r="G69" s="11">
        <f t="shared" si="0"/>
        <v>19</v>
      </c>
      <c r="H69" s="10">
        <f t="shared" si="0"/>
        <v>114</v>
      </c>
      <c r="I69" s="11">
        <f t="shared" si="0"/>
        <v>8</v>
      </c>
      <c r="J69" s="10">
        <f t="shared" si="0"/>
        <v>104</v>
      </c>
      <c r="K69" s="11">
        <f t="shared" si="0"/>
        <v>8</v>
      </c>
      <c r="L69" s="10">
        <f t="shared" si="0"/>
        <v>90</v>
      </c>
      <c r="M69" s="11">
        <f t="shared" si="0"/>
        <v>8</v>
      </c>
      <c r="N69" s="10">
        <f t="shared" si="0"/>
        <v>84</v>
      </c>
      <c r="O69" s="11">
        <f t="shared" si="0"/>
        <v>8</v>
      </c>
      <c r="P69" s="10">
        <f t="shared" si="0"/>
        <v>73</v>
      </c>
      <c r="Q69" s="11">
        <f t="shared" si="0"/>
        <v>8</v>
      </c>
    </row>
    <row r="82" spans="12:16" ht="16" x14ac:dyDescent="0.2">
      <c r="L82" s="9"/>
    </row>
    <row r="86" spans="12:16" ht="17" thickBot="1" x14ac:dyDescent="0.25">
      <c r="M86" s="12">
        <f>SUM(M3:M84)</f>
        <v>16</v>
      </c>
      <c r="N86" s="9"/>
    </row>
    <row r="93" spans="12:16" ht="17" thickBot="1" x14ac:dyDescent="0.25">
      <c r="O93" s="12">
        <f>SUM(O3:O91)</f>
        <v>16</v>
      </c>
      <c r="P93" s="12">
        <f>SUM(P3:P91)</f>
        <v>146</v>
      </c>
    </row>
  </sheetData>
  <mergeCells count="8">
    <mergeCell ref="N1:O1"/>
    <mergeCell ref="P1:Q1"/>
    <mergeCell ref="B1:C1"/>
    <mergeCell ref="D1:E1"/>
    <mergeCell ref="F1:G1"/>
    <mergeCell ref="H1:I1"/>
    <mergeCell ref="J1:K1"/>
    <mergeCell ref="L1:M1"/>
  </mergeCells>
  <phoneticPr fontId="4"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8"/>
  <sheetViews>
    <sheetView workbookViewId="0"/>
  </sheetViews>
  <sheetFormatPr baseColWidth="10" defaultColWidth="8.83203125" defaultRowHeight="15" x14ac:dyDescent="0.2"/>
  <cols>
    <col min="1" max="1" width="37.6640625" customWidth="1"/>
    <col min="2" max="2" width="5.6640625" customWidth="1"/>
  </cols>
  <sheetData>
    <row r="1" spans="1:2" x14ac:dyDescent="0.2">
      <c r="A1" s="1" t="s">
        <v>10</v>
      </c>
      <c r="B1" s="1" t="s">
        <v>4531</v>
      </c>
    </row>
    <row r="2" spans="1:2" x14ac:dyDescent="0.2">
      <c r="A2" t="s">
        <v>2900</v>
      </c>
      <c r="B2">
        <v>11</v>
      </c>
    </row>
    <row r="3" spans="1:2" x14ac:dyDescent="0.2">
      <c r="A3" t="s">
        <v>2896</v>
      </c>
      <c r="B3">
        <v>11</v>
      </c>
    </row>
    <row r="4" spans="1:2" x14ac:dyDescent="0.2">
      <c r="A4" t="s">
        <v>2897</v>
      </c>
      <c r="B4">
        <v>6</v>
      </c>
    </row>
    <row r="5" spans="1:2" x14ac:dyDescent="0.2">
      <c r="A5" t="s">
        <v>2911</v>
      </c>
      <c r="B5">
        <v>1</v>
      </c>
    </row>
    <row r="6" spans="1:2" x14ac:dyDescent="0.2">
      <c r="A6" t="s">
        <v>2913</v>
      </c>
      <c r="B6">
        <v>1</v>
      </c>
    </row>
    <row r="7" spans="1:2" x14ac:dyDescent="0.2">
      <c r="A7" t="s">
        <v>2910</v>
      </c>
      <c r="B7">
        <v>1</v>
      </c>
    </row>
    <row r="8" spans="1:2" x14ac:dyDescent="0.2">
      <c r="A8" t="s">
        <v>2907</v>
      </c>
      <c r="B8">
        <v>1</v>
      </c>
    </row>
    <row r="9" spans="1:2" x14ac:dyDescent="0.2">
      <c r="A9" t="s">
        <v>2908</v>
      </c>
      <c r="B9">
        <v>1</v>
      </c>
    </row>
    <row r="10" spans="1:2" x14ac:dyDescent="0.2">
      <c r="A10" t="s">
        <v>2918</v>
      </c>
      <c r="B10">
        <v>1</v>
      </c>
    </row>
    <row r="11" spans="1:2" x14ac:dyDescent="0.2">
      <c r="A11" t="s">
        <v>2919</v>
      </c>
      <c r="B11">
        <v>1</v>
      </c>
    </row>
    <row r="12" spans="1:2" x14ac:dyDescent="0.2">
      <c r="A12" t="s">
        <v>2898</v>
      </c>
      <c r="B12">
        <v>1</v>
      </c>
    </row>
    <row r="13" spans="1:2" x14ac:dyDescent="0.2">
      <c r="A13" t="s">
        <v>2909</v>
      </c>
      <c r="B13">
        <v>1</v>
      </c>
    </row>
    <row r="14" spans="1:2" x14ac:dyDescent="0.2">
      <c r="A14" t="s">
        <v>2899</v>
      </c>
      <c r="B14">
        <v>1</v>
      </c>
    </row>
    <row r="15" spans="1:2" x14ac:dyDescent="0.2">
      <c r="A15" t="s">
        <v>2917</v>
      </c>
      <c r="B15">
        <v>1</v>
      </c>
    </row>
    <row r="16" spans="1:2" x14ac:dyDescent="0.2">
      <c r="A16" t="s">
        <v>2915</v>
      </c>
      <c r="B16">
        <v>1</v>
      </c>
    </row>
    <row r="17" spans="1:2" x14ac:dyDescent="0.2">
      <c r="A17" t="s">
        <v>2902</v>
      </c>
      <c r="B17">
        <v>1</v>
      </c>
    </row>
    <row r="18" spans="1:2" x14ac:dyDescent="0.2">
      <c r="A18" t="s">
        <v>2916</v>
      </c>
      <c r="B18">
        <v>1</v>
      </c>
    </row>
    <row r="19" spans="1:2" x14ac:dyDescent="0.2">
      <c r="A19" t="s">
        <v>2901</v>
      </c>
      <c r="B19">
        <v>1</v>
      </c>
    </row>
    <row r="20" spans="1:2" x14ac:dyDescent="0.2">
      <c r="A20" t="s">
        <v>2920</v>
      </c>
      <c r="B20">
        <v>1</v>
      </c>
    </row>
    <row r="21" spans="1:2" x14ac:dyDescent="0.2">
      <c r="A21" t="s">
        <v>2904</v>
      </c>
      <c r="B21">
        <v>1</v>
      </c>
    </row>
    <row r="22" spans="1:2" x14ac:dyDescent="0.2">
      <c r="A22" t="s">
        <v>2905</v>
      </c>
      <c r="B22">
        <v>1</v>
      </c>
    </row>
    <row r="23" spans="1:2" x14ac:dyDescent="0.2">
      <c r="A23" t="s">
        <v>2912</v>
      </c>
      <c r="B23">
        <v>1</v>
      </c>
    </row>
    <row r="24" spans="1:2" x14ac:dyDescent="0.2">
      <c r="A24" t="s">
        <v>2914</v>
      </c>
      <c r="B24">
        <v>1</v>
      </c>
    </row>
    <row r="25" spans="1:2" x14ac:dyDescent="0.2">
      <c r="A25" t="s">
        <v>2906</v>
      </c>
      <c r="B25">
        <v>1</v>
      </c>
    </row>
    <row r="26" spans="1:2" x14ac:dyDescent="0.2">
      <c r="A26" t="s">
        <v>2903</v>
      </c>
      <c r="B26">
        <v>1</v>
      </c>
    </row>
    <row r="28" spans="1:2" x14ac:dyDescent="0.2">
      <c r="A28" t="s">
        <v>4532</v>
      </c>
      <c r="B28">
        <v>50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17"/>
  <sheetViews>
    <sheetView workbookViewId="0">
      <selection activeCell="I13" sqref="I13"/>
    </sheetView>
  </sheetViews>
  <sheetFormatPr baseColWidth="10" defaultColWidth="8.83203125" defaultRowHeight="15" x14ac:dyDescent="0.2"/>
  <cols>
    <col min="1" max="1" width="8.6640625" customWidth="1"/>
    <col min="2" max="3" width="16.6640625" customWidth="1"/>
    <col min="4" max="4" width="37.6640625" customWidth="1"/>
    <col min="5" max="5" width="8.6640625" customWidth="1"/>
  </cols>
  <sheetData>
    <row r="1" spans="1:5" x14ac:dyDescent="0.2">
      <c r="A1" s="1" t="s">
        <v>2</v>
      </c>
      <c r="B1" s="1" t="s">
        <v>4534</v>
      </c>
      <c r="C1" s="1" t="s">
        <v>4535</v>
      </c>
      <c r="D1" s="1" t="s">
        <v>5</v>
      </c>
      <c r="E1" s="1" t="s">
        <v>4536</v>
      </c>
    </row>
    <row r="2" spans="1:5" x14ac:dyDescent="0.2">
      <c r="A2" t="s">
        <v>1171</v>
      </c>
      <c r="B2" t="s">
        <v>1486</v>
      </c>
      <c r="C2" t="s">
        <v>1756</v>
      </c>
      <c r="D2" t="s">
        <v>2052</v>
      </c>
      <c r="E2">
        <v>46</v>
      </c>
    </row>
    <row r="3" spans="1:5" x14ac:dyDescent="0.2">
      <c r="A3" t="s">
        <v>1172</v>
      </c>
      <c r="B3" t="s">
        <v>1487</v>
      </c>
      <c r="C3" t="s">
        <v>1757</v>
      </c>
      <c r="D3" t="s">
        <v>2045</v>
      </c>
      <c r="E3">
        <v>15</v>
      </c>
    </row>
    <row r="4" spans="1:5" x14ac:dyDescent="0.2">
      <c r="A4" t="s">
        <v>1285</v>
      </c>
      <c r="B4" t="s">
        <v>1590</v>
      </c>
      <c r="C4" t="s">
        <v>1864</v>
      </c>
      <c r="D4" t="s">
        <v>2067</v>
      </c>
      <c r="E4">
        <v>13</v>
      </c>
    </row>
    <row r="5" spans="1:5" x14ac:dyDescent="0.2">
      <c r="A5" t="s">
        <v>1150</v>
      </c>
      <c r="B5" t="s">
        <v>1466</v>
      </c>
      <c r="C5" t="s">
        <v>1736</v>
      </c>
      <c r="D5" t="s">
        <v>2037</v>
      </c>
      <c r="E5">
        <v>12</v>
      </c>
    </row>
    <row r="6" spans="1:5" x14ac:dyDescent="0.2">
      <c r="A6" t="s">
        <v>1152</v>
      </c>
      <c r="B6" t="s">
        <v>1468</v>
      </c>
      <c r="C6" t="s">
        <v>1738</v>
      </c>
      <c r="D6" t="s">
        <v>2037</v>
      </c>
      <c r="E6">
        <v>12</v>
      </c>
    </row>
    <row r="7" spans="1:5" x14ac:dyDescent="0.2">
      <c r="A7" t="s">
        <v>1157</v>
      </c>
      <c r="B7" t="s">
        <v>1473</v>
      </c>
      <c r="C7" t="s">
        <v>1743</v>
      </c>
      <c r="D7" t="s">
        <v>2040</v>
      </c>
      <c r="E7">
        <v>11</v>
      </c>
    </row>
    <row r="8" spans="1:5" x14ac:dyDescent="0.2">
      <c r="A8" t="s">
        <v>1160</v>
      </c>
      <c r="B8" t="s">
        <v>1475</v>
      </c>
      <c r="C8" t="s">
        <v>1746</v>
      </c>
      <c r="D8" t="s">
        <v>2044</v>
      </c>
      <c r="E8">
        <v>10</v>
      </c>
    </row>
    <row r="9" spans="1:5" x14ac:dyDescent="0.2">
      <c r="A9" t="s">
        <v>1145</v>
      </c>
      <c r="B9" t="s">
        <v>1461</v>
      </c>
      <c r="C9" t="s">
        <v>1731</v>
      </c>
      <c r="D9" t="s">
        <v>2032</v>
      </c>
      <c r="E9">
        <v>9</v>
      </c>
    </row>
    <row r="10" spans="1:5" x14ac:dyDescent="0.2">
      <c r="A10" t="s">
        <v>1168</v>
      </c>
      <c r="B10" t="s">
        <v>1483</v>
      </c>
      <c r="C10" t="s">
        <v>1753</v>
      </c>
      <c r="D10" t="s">
        <v>2045</v>
      </c>
      <c r="E10">
        <v>9</v>
      </c>
    </row>
    <row r="11" spans="1:5" x14ac:dyDescent="0.2">
      <c r="A11" t="s">
        <v>1159</v>
      </c>
      <c r="B11" t="s">
        <v>1474</v>
      </c>
      <c r="C11" t="s">
        <v>1745</v>
      </c>
      <c r="D11" t="s">
        <v>2043</v>
      </c>
      <c r="E11">
        <v>8</v>
      </c>
    </row>
    <row r="12" spans="1:5" x14ac:dyDescent="0.2">
      <c r="A12" t="s">
        <v>1164</v>
      </c>
      <c r="B12" t="s">
        <v>1479</v>
      </c>
      <c r="C12" t="s">
        <v>1749</v>
      </c>
      <c r="D12" t="s">
        <v>2048</v>
      </c>
      <c r="E12">
        <v>8</v>
      </c>
    </row>
    <row r="13" spans="1:5" x14ac:dyDescent="0.2">
      <c r="A13" t="s">
        <v>1273</v>
      </c>
      <c r="B13" t="s">
        <v>1580</v>
      </c>
      <c r="C13" t="s">
        <v>1852</v>
      </c>
      <c r="D13" t="s">
        <v>2050</v>
      </c>
      <c r="E13">
        <v>8</v>
      </c>
    </row>
    <row r="14" spans="1:5" x14ac:dyDescent="0.2">
      <c r="A14" t="s">
        <v>1294</v>
      </c>
      <c r="B14" t="s">
        <v>1598</v>
      </c>
      <c r="C14" t="s">
        <v>1873</v>
      </c>
      <c r="D14" t="s">
        <v>2067</v>
      </c>
      <c r="E14">
        <v>8</v>
      </c>
    </row>
    <row r="15" spans="1:5" x14ac:dyDescent="0.2">
      <c r="A15" t="s">
        <v>1299</v>
      </c>
      <c r="B15" t="s">
        <v>1603</v>
      </c>
      <c r="C15" t="s">
        <v>1877</v>
      </c>
      <c r="D15" t="s">
        <v>2033</v>
      </c>
      <c r="E15">
        <v>8</v>
      </c>
    </row>
    <row r="16" spans="1:5" x14ac:dyDescent="0.2">
      <c r="A16" t="s">
        <v>1162</v>
      </c>
      <c r="B16" t="s">
        <v>1477</v>
      </c>
      <c r="C16" t="s">
        <v>1747</v>
      </c>
      <c r="D16" t="s">
        <v>2046</v>
      </c>
      <c r="E16">
        <v>7</v>
      </c>
    </row>
    <row r="17" spans="1:5" x14ac:dyDescent="0.2">
      <c r="A17" t="s">
        <v>1368</v>
      </c>
      <c r="B17" t="s">
        <v>1660</v>
      </c>
      <c r="C17" t="s">
        <v>1944</v>
      </c>
      <c r="D17" t="s">
        <v>2049</v>
      </c>
      <c r="E17">
        <v>7</v>
      </c>
    </row>
    <row r="18" spans="1:5" x14ac:dyDescent="0.2">
      <c r="A18" t="s">
        <v>1161</v>
      </c>
      <c r="B18" t="s">
        <v>1476</v>
      </c>
      <c r="C18" t="s">
        <v>1738</v>
      </c>
      <c r="D18" t="s">
        <v>2045</v>
      </c>
      <c r="E18">
        <v>6</v>
      </c>
    </row>
    <row r="19" spans="1:5" x14ac:dyDescent="0.2">
      <c r="A19" t="s">
        <v>1182</v>
      </c>
      <c r="B19" t="s">
        <v>1497</v>
      </c>
      <c r="C19" t="s">
        <v>1767</v>
      </c>
      <c r="D19" t="s">
        <v>2059</v>
      </c>
      <c r="E19">
        <v>6</v>
      </c>
    </row>
    <row r="20" spans="1:5" x14ac:dyDescent="0.2">
      <c r="A20" t="s">
        <v>1147</v>
      </c>
      <c r="B20" t="s">
        <v>1463</v>
      </c>
      <c r="C20" t="s">
        <v>1733</v>
      </c>
      <c r="D20" t="s">
        <v>2034</v>
      </c>
      <c r="E20">
        <v>5</v>
      </c>
    </row>
    <row r="21" spans="1:5" x14ac:dyDescent="0.2">
      <c r="A21" t="s">
        <v>1154</v>
      </c>
      <c r="B21" t="s">
        <v>1470</v>
      </c>
      <c r="C21" t="s">
        <v>1740</v>
      </c>
      <c r="D21" t="s">
        <v>2034</v>
      </c>
      <c r="E21">
        <v>5</v>
      </c>
    </row>
    <row r="22" spans="1:5" x14ac:dyDescent="0.2">
      <c r="A22" t="s">
        <v>1291</v>
      </c>
      <c r="B22" t="s">
        <v>1595</v>
      </c>
      <c r="C22" t="s">
        <v>1870</v>
      </c>
      <c r="D22" t="s">
        <v>2069</v>
      </c>
      <c r="E22">
        <v>5</v>
      </c>
    </row>
    <row r="23" spans="1:5" x14ac:dyDescent="0.2">
      <c r="A23" t="s">
        <v>1293</v>
      </c>
      <c r="B23" t="s">
        <v>1597</v>
      </c>
      <c r="C23" t="s">
        <v>1872</v>
      </c>
      <c r="D23" t="s">
        <v>2084</v>
      </c>
      <c r="E23">
        <v>5</v>
      </c>
    </row>
    <row r="24" spans="1:5" x14ac:dyDescent="0.2">
      <c r="A24" t="s">
        <v>1296</v>
      </c>
      <c r="B24" t="s">
        <v>1600</v>
      </c>
      <c r="C24" t="s">
        <v>1874</v>
      </c>
      <c r="D24" t="s">
        <v>2067</v>
      </c>
      <c r="E24">
        <v>5</v>
      </c>
    </row>
    <row r="25" spans="1:5" x14ac:dyDescent="0.2">
      <c r="A25" t="s">
        <v>1314</v>
      </c>
      <c r="B25" t="s">
        <v>1615</v>
      </c>
      <c r="C25" t="s">
        <v>1892</v>
      </c>
      <c r="D25" t="s">
        <v>2112</v>
      </c>
      <c r="E25">
        <v>5</v>
      </c>
    </row>
    <row r="26" spans="1:5" x14ac:dyDescent="0.2">
      <c r="A26" t="s">
        <v>1366</v>
      </c>
      <c r="B26" t="s">
        <v>1577</v>
      </c>
      <c r="C26" t="s">
        <v>1942</v>
      </c>
      <c r="D26" t="s">
        <v>2050</v>
      </c>
      <c r="E26">
        <v>5</v>
      </c>
    </row>
    <row r="27" spans="1:5" x14ac:dyDescent="0.2">
      <c r="A27" t="s">
        <v>1372</v>
      </c>
      <c r="B27" t="s">
        <v>1618</v>
      </c>
      <c r="C27" t="s">
        <v>1947</v>
      </c>
      <c r="D27" t="s">
        <v>2141</v>
      </c>
      <c r="E27">
        <v>5</v>
      </c>
    </row>
    <row r="28" spans="1:5" x14ac:dyDescent="0.2">
      <c r="A28" t="s">
        <v>1387</v>
      </c>
      <c r="B28" t="s">
        <v>1673</v>
      </c>
      <c r="C28" t="s">
        <v>1961</v>
      </c>
      <c r="D28" t="s">
        <v>2102</v>
      </c>
      <c r="E28">
        <v>5</v>
      </c>
    </row>
    <row r="29" spans="1:5" x14ac:dyDescent="0.2">
      <c r="A29" t="s">
        <v>1146</v>
      </c>
      <c r="B29" t="s">
        <v>1462</v>
      </c>
      <c r="C29" t="s">
        <v>1732</v>
      </c>
      <c r="D29" t="s">
        <v>2033</v>
      </c>
      <c r="E29">
        <v>4</v>
      </c>
    </row>
    <row r="30" spans="1:5" x14ac:dyDescent="0.2">
      <c r="A30" t="s">
        <v>1148</v>
      </c>
      <c r="B30" t="s">
        <v>1464</v>
      </c>
      <c r="C30" t="s">
        <v>1734</v>
      </c>
      <c r="D30" t="s">
        <v>2035</v>
      </c>
      <c r="E30">
        <v>4</v>
      </c>
    </row>
    <row r="31" spans="1:5" x14ac:dyDescent="0.2">
      <c r="A31" t="s">
        <v>1179</v>
      </c>
      <c r="B31" t="s">
        <v>1494</v>
      </c>
      <c r="C31" t="s">
        <v>1764</v>
      </c>
      <c r="D31" t="s">
        <v>2057</v>
      </c>
      <c r="E31">
        <v>4</v>
      </c>
    </row>
    <row r="32" spans="1:5" x14ac:dyDescent="0.2">
      <c r="A32" t="s">
        <v>1205</v>
      </c>
      <c r="B32" t="s">
        <v>1518</v>
      </c>
      <c r="C32" t="s">
        <v>1788</v>
      </c>
      <c r="D32" t="s">
        <v>2040</v>
      </c>
      <c r="E32">
        <v>4</v>
      </c>
    </row>
    <row r="33" spans="1:5" x14ac:dyDescent="0.2">
      <c r="A33" t="s">
        <v>1206</v>
      </c>
      <c r="B33" t="s">
        <v>1519</v>
      </c>
      <c r="C33" t="s">
        <v>1789</v>
      </c>
      <c r="D33" t="s">
        <v>2040</v>
      </c>
      <c r="E33">
        <v>4</v>
      </c>
    </row>
    <row r="34" spans="1:5" x14ac:dyDescent="0.2">
      <c r="A34" t="s">
        <v>1215</v>
      </c>
      <c r="B34" t="s">
        <v>1527</v>
      </c>
      <c r="C34" t="s">
        <v>1797</v>
      </c>
      <c r="D34" t="s">
        <v>2040</v>
      </c>
      <c r="E34">
        <v>4</v>
      </c>
    </row>
    <row r="35" spans="1:5" x14ac:dyDescent="0.2">
      <c r="A35" t="s">
        <v>1216</v>
      </c>
      <c r="B35" t="s">
        <v>1528</v>
      </c>
      <c r="C35" t="s">
        <v>1798</v>
      </c>
      <c r="D35" t="s">
        <v>2082</v>
      </c>
      <c r="E35">
        <v>4</v>
      </c>
    </row>
    <row r="36" spans="1:5" x14ac:dyDescent="0.2">
      <c r="A36" t="s">
        <v>1283</v>
      </c>
      <c r="B36" t="s">
        <v>1589</v>
      </c>
      <c r="C36" t="s">
        <v>1862</v>
      </c>
      <c r="D36" t="s">
        <v>2114</v>
      </c>
      <c r="E36">
        <v>4</v>
      </c>
    </row>
    <row r="37" spans="1:5" x14ac:dyDescent="0.2">
      <c r="A37" t="s">
        <v>1288</v>
      </c>
      <c r="B37" t="s">
        <v>1593</v>
      </c>
      <c r="C37" t="s">
        <v>1867</v>
      </c>
      <c r="D37" t="s">
        <v>2067</v>
      </c>
      <c r="E37">
        <v>4</v>
      </c>
    </row>
    <row r="38" spans="1:5" x14ac:dyDescent="0.2">
      <c r="A38" t="s">
        <v>1355</v>
      </c>
      <c r="B38" t="s">
        <v>1650</v>
      </c>
      <c r="C38" t="s">
        <v>1931</v>
      </c>
      <c r="D38" t="s">
        <v>2135</v>
      </c>
      <c r="E38">
        <v>4</v>
      </c>
    </row>
    <row r="39" spans="1:5" x14ac:dyDescent="0.2">
      <c r="A39" t="s">
        <v>1374</v>
      </c>
      <c r="B39" t="s">
        <v>1618</v>
      </c>
      <c r="C39" t="s">
        <v>1949</v>
      </c>
      <c r="D39" t="s">
        <v>2062</v>
      </c>
      <c r="E39">
        <v>4</v>
      </c>
    </row>
    <row r="40" spans="1:5" x14ac:dyDescent="0.2">
      <c r="A40" t="s">
        <v>1151</v>
      </c>
      <c r="B40" t="s">
        <v>1467</v>
      </c>
      <c r="C40" t="s">
        <v>1737</v>
      </c>
      <c r="D40" t="s">
        <v>2038</v>
      </c>
      <c r="E40">
        <v>3</v>
      </c>
    </row>
    <row r="41" spans="1:5" x14ac:dyDescent="0.2">
      <c r="A41" t="s">
        <v>1189</v>
      </c>
      <c r="B41" t="s">
        <v>1503</v>
      </c>
      <c r="C41" t="s">
        <v>1774</v>
      </c>
      <c r="D41" t="s">
        <v>2045</v>
      </c>
      <c r="E41">
        <v>3</v>
      </c>
    </row>
    <row r="42" spans="1:5" x14ac:dyDescent="0.2">
      <c r="A42" t="s">
        <v>1195</v>
      </c>
      <c r="B42" t="s">
        <v>1508</v>
      </c>
      <c r="C42" t="s">
        <v>1779</v>
      </c>
      <c r="D42" t="s">
        <v>2067</v>
      </c>
      <c r="E42">
        <v>3</v>
      </c>
    </row>
    <row r="43" spans="1:5" x14ac:dyDescent="0.2">
      <c r="A43" t="s">
        <v>1211</v>
      </c>
      <c r="B43" t="s">
        <v>1524</v>
      </c>
      <c r="C43" t="s">
        <v>1794</v>
      </c>
      <c r="D43" t="s">
        <v>2079</v>
      </c>
      <c r="E43">
        <v>3</v>
      </c>
    </row>
    <row r="44" spans="1:5" x14ac:dyDescent="0.2">
      <c r="A44" t="s">
        <v>1219</v>
      </c>
      <c r="B44" t="s">
        <v>1531</v>
      </c>
      <c r="C44" t="s">
        <v>1801</v>
      </c>
      <c r="D44" t="s">
        <v>2085</v>
      </c>
      <c r="E44">
        <v>3</v>
      </c>
    </row>
    <row r="45" spans="1:5" x14ac:dyDescent="0.2">
      <c r="A45" t="s">
        <v>1233</v>
      </c>
      <c r="B45" t="s">
        <v>1543</v>
      </c>
      <c r="C45" t="s">
        <v>1815</v>
      </c>
      <c r="D45" t="s">
        <v>2049</v>
      </c>
      <c r="E45">
        <v>3</v>
      </c>
    </row>
    <row r="46" spans="1:5" x14ac:dyDescent="0.2">
      <c r="A46" t="s">
        <v>1241</v>
      </c>
      <c r="B46" t="s">
        <v>1550</v>
      </c>
      <c r="C46" t="s">
        <v>1822</v>
      </c>
      <c r="D46" t="s">
        <v>2062</v>
      </c>
      <c r="E46">
        <v>3</v>
      </c>
    </row>
    <row r="47" spans="1:5" x14ac:dyDescent="0.2">
      <c r="A47" t="s">
        <v>1248</v>
      </c>
      <c r="B47" t="s">
        <v>1556</v>
      </c>
      <c r="C47" t="s">
        <v>1527</v>
      </c>
      <c r="D47" t="s">
        <v>2051</v>
      </c>
      <c r="E47">
        <v>3</v>
      </c>
    </row>
    <row r="48" spans="1:5" x14ac:dyDescent="0.2">
      <c r="A48" t="s">
        <v>1252</v>
      </c>
      <c r="B48" t="s">
        <v>1506</v>
      </c>
      <c r="C48" t="s">
        <v>1831</v>
      </c>
      <c r="D48" t="s">
        <v>2052</v>
      </c>
      <c r="E48">
        <v>3</v>
      </c>
    </row>
    <row r="49" spans="1:5" x14ac:dyDescent="0.2">
      <c r="A49" t="s">
        <v>1272</v>
      </c>
      <c r="B49" t="s">
        <v>1579</v>
      </c>
      <c r="C49" t="s">
        <v>1851</v>
      </c>
      <c r="D49" t="s">
        <v>2108</v>
      </c>
      <c r="E49">
        <v>3</v>
      </c>
    </row>
    <row r="50" spans="1:5" x14ac:dyDescent="0.2">
      <c r="A50" t="s">
        <v>1281</v>
      </c>
      <c r="B50" t="s">
        <v>1587</v>
      </c>
      <c r="C50" t="s">
        <v>1860</v>
      </c>
      <c r="D50" t="s">
        <v>2112</v>
      </c>
      <c r="E50">
        <v>3</v>
      </c>
    </row>
    <row r="51" spans="1:5" x14ac:dyDescent="0.2">
      <c r="A51" t="s">
        <v>1303</v>
      </c>
      <c r="B51" t="s">
        <v>1601</v>
      </c>
      <c r="C51" t="s">
        <v>1881</v>
      </c>
      <c r="D51" t="s">
        <v>2067</v>
      </c>
      <c r="E51">
        <v>3</v>
      </c>
    </row>
    <row r="52" spans="1:5" x14ac:dyDescent="0.2">
      <c r="A52" t="s">
        <v>1317</v>
      </c>
      <c r="B52" t="s">
        <v>1618</v>
      </c>
      <c r="C52" t="s">
        <v>1895</v>
      </c>
      <c r="D52" t="s">
        <v>2067</v>
      </c>
      <c r="E52">
        <v>3</v>
      </c>
    </row>
    <row r="53" spans="1:5" x14ac:dyDescent="0.2">
      <c r="A53" t="s">
        <v>1330</v>
      </c>
      <c r="B53" t="s">
        <v>1628</v>
      </c>
      <c r="C53" t="s">
        <v>1906</v>
      </c>
      <c r="D53" t="s">
        <v>2128</v>
      </c>
      <c r="E53">
        <v>3</v>
      </c>
    </row>
    <row r="54" spans="1:5" x14ac:dyDescent="0.2">
      <c r="A54" t="s">
        <v>1398</v>
      </c>
      <c r="B54" t="s">
        <v>1681</v>
      </c>
      <c r="C54" t="s">
        <v>1972</v>
      </c>
      <c r="D54" t="s">
        <v>2034</v>
      </c>
      <c r="E54">
        <v>3</v>
      </c>
    </row>
    <row r="55" spans="1:5" x14ac:dyDescent="0.2">
      <c r="A55" t="s">
        <v>1405</v>
      </c>
      <c r="B55" t="s">
        <v>1688</v>
      </c>
      <c r="C55" t="s">
        <v>1979</v>
      </c>
      <c r="D55" t="s">
        <v>2138</v>
      </c>
      <c r="E55">
        <v>3</v>
      </c>
    </row>
    <row r="56" spans="1:5" x14ac:dyDescent="0.2">
      <c r="A56" t="s">
        <v>1413</v>
      </c>
      <c r="B56" t="s">
        <v>1622</v>
      </c>
      <c r="C56" t="s">
        <v>1987</v>
      </c>
      <c r="D56" t="s">
        <v>2067</v>
      </c>
      <c r="E56">
        <v>3</v>
      </c>
    </row>
    <row r="57" spans="1:5" x14ac:dyDescent="0.2">
      <c r="A57" t="s">
        <v>1434</v>
      </c>
      <c r="B57" t="s">
        <v>1708</v>
      </c>
      <c r="C57" t="s">
        <v>2007</v>
      </c>
      <c r="D57" t="s">
        <v>2163</v>
      </c>
      <c r="E57">
        <v>3</v>
      </c>
    </row>
    <row r="58" spans="1:5" x14ac:dyDescent="0.2">
      <c r="A58" t="s">
        <v>1155</v>
      </c>
      <c r="B58" t="s">
        <v>1471</v>
      </c>
      <c r="C58" t="s">
        <v>1741</v>
      </c>
      <c r="D58" t="s">
        <v>2040</v>
      </c>
      <c r="E58">
        <v>2</v>
      </c>
    </row>
    <row r="59" spans="1:5" x14ac:dyDescent="0.2">
      <c r="A59" t="s">
        <v>1163</v>
      </c>
      <c r="B59" t="s">
        <v>1478</v>
      </c>
      <c r="C59" t="s">
        <v>1748</v>
      </c>
      <c r="D59" t="s">
        <v>2047</v>
      </c>
      <c r="E59">
        <v>2</v>
      </c>
    </row>
    <row r="60" spans="1:5" x14ac:dyDescent="0.2">
      <c r="A60" t="s">
        <v>1166</v>
      </c>
      <c r="B60" t="s">
        <v>1481</v>
      </c>
      <c r="C60" t="s">
        <v>1751</v>
      </c>
      <c r="D60" t="s">
        <v>2050</v>
      </c>
      <c r="E60">
        <v>2</v>
      </c>
    </row>
    <row r="61" spans="1:5" x14ac:dyDescent="0.2">
      <c r="A61" t="s">
        <v>1173</v>
      </c>
      <c r="B61" t="s">
        <v>1488</v>
      </c>
      <c r="C61" t="s">
        <v>1758</v>
      </c>
      <c r="D61" t="s">
        <v>2053</v>
      </c>
      <c r="E61">
        <v>2</v>
      </c>
    </row>
    <row r="62" spans="1:5" x14ac:dyDescent="0.2">
      <c r="A62" t="s">
        <v>1176</v>
      </c>
      <c r="B62" t="s">
        <v>1491</v>
      </c>
      <c r="C62" t="s">
        <v>1761</v>
      </c>
      <c r="D62" t="s">
        <v>2043</v>
      </c>
      <c r="E62">
        <v>2</v>
      </c>
    </row>
    <row r="63" spans="1:5" x14ac:dyDescent="0.2">
      <c r="A63" t="s">
        <v>1177</v>
      </c>
      <c r="B63" t="s">
        <v>1492</v>
      </c>
      <c r="C63" t="s">
        <v>1762</v>
      </c>
      <c r="D63" t="s">
        <v>2056</v>
      </c>
      <c r="E63">
        <v>2</v>
      </c>
    </row>
    <row r="64" spans="1:5" x14ac:dyDescent="0.2">
      <c r="A64" t="s">
        <v>1178</v>
      </c>
      <c r="B64" t="s">
        <v>1493</v>
      </c>
      <c r="C64" t="s">
        <v>1763</v>
      </c>
      <c r="D64" t="s">
        <v>2051</v>
      </c>
      <c r="E64">
        <v>2</v>
      </c>
    </row>
    <row r="65" spans="1:5" x14ac:dyDescent="0.2">
      <c r="A65" t="s">
        <v>1187</v>
      </c>
      <c r="B65" t="s">
        <v>1501</v>
      </c>
      <c r="C65" t="s">
        <v>1772</v>
      </c>
      <c r="D65" t="s">
        <v>2062</v>
      </c>
      <c r="E65">
        <v>2</v>
      </c>
    </row>
    <row r="66" spans="1:5" x14ac:dyDescent="0.2">
      <c r="A66" t="s">
        <v>1190</v>
      </c>
      <c r="B66" t="s">
        <v>1504</v>
      </c>
      <c r="C66" t="s">
        <v>1775</v>
      </c>
      <c r="D66" t="s">
        <v>2055</v>
      </c>
      <c r="E66">
        <v>2</v>
      </c>
    </row>
    <row r="67" spans="1:5" x14ac:dyDescent="0.2">
      <c r="A67" t="s">
        <v>1193</v>
      </c>
      <c r="B67" t="s">
        <v>1506</v>
      </c>
      <c r="C67" t="s">
        <v>1614</v>
      </c>
      <c r="D67" t="s">
        <v>2065</v>
      </c>
      <c r="E67">
        <v>2</v>
      </c>
    </row>
    <row r="68" spans="1:5" x14ac:dyDescent="0.2">
      <c r="A68" t="s">
        <v>1199</v>
      </c>
      <c r="B68" t="s">
        <v>1512</v>
      </c>
      <c r="C68" t="s">
        <v>1783</v>
      </c>
      <c r="D68" t="s">
        <v>2071</v>
      </c>
      <c r="E68">
        <v>2</v>
      </c>
    </row>
    <row r="69" spans="1:5" x14ac:dyDescent="0.2">
      <c r="A69" t="s">
        <v>1203</v>
      </c>
      <c r="B69" t="s">
        <v>1516</v>
      </c>
      <c r="C69" t="s">
        <v>1739</v>
      </c>
      <c r="D69" t="s">
        <v>2074</v>
      </c>
      <c r="E69">
        <v>2</v>
      </c>
    </row>
    <row r="70" spans="1:5" x14ac:dyDescent="0.2">
      <c r="A70" t="s">
        <v>1209</v>
      </c>
      <c r="B70" t="s">
        <v>1522</v>
      </c>
      <c r="C70" t="s">
        <v>1792</v>
      </c>
      <c r="D70" t="s">
        <v>2077</v>
      </c>
      <c r="E70">
        <v>2</v>
      </c>
    </row>
    <row r="71" spans="1:5" x14ac:dyDescent="0.2">
      <c r="A71" t="s">
        <v>1222</v>
      </c>
      <c r="B71" t="s">
        <v>1481</v>
      </c>
      <c r="C71" t="s">
        <v>1804</v>
      </c>
      <c r="D71" t="s">
        <v>2045</v>
      </c>
      <c r="E71">
        <v>2</v>
      </c>
    </row>
    <row r="72" spans="1:5" x14ac:dyDescent="0.2">
      <c r="A72" t="s">
        <v>1223</v>
      </c>
      <c r="B72" t="s">
        <v>1534</v>
      </c>
      <c r="C72" t="s">
        <v>1805</v>
      </c>
      <c r="D72" t="s">
        <v>2087</v>
      </c>
      <c r="E72">
        <v>2</v>
      </c>
    </row>
    <row r="73" spans="1:5" x14ac:dyDescent="0.2">
      <c r="A73" t="s">
        <v>1226</v>
      </c>
      <c r="B73" t="s">
        <v>1537</v>
      </c>
      <c r="C73" t="s">
        <v>1808</v>
      </c>
      <c r="D73" t="s">
        <v>2039</v>
      </c>
      <c r="E73">
        <v>2</v>
      </c>
    </row>
    <row r="74" spans="1:5" x14ac:dyDescent="0.2">
      <c r="A74" t="s">
        <v>1231</v>
      </c>
      <c r="B74" t="s">
        <v>1541</v>
      </c>
      <c r="C74" t="s">
        <v>1813</v>
      </c>
      <c r="D74" t="s">
        <v>2050</v>
      </c>
      <c r="E74">
        <v>2</v>
      </c>
    </row>
    <row r="75" spans="1:5" x14ac:dyDescent="0.2">
      <c r="A75" t="s">
        <v>1253</v>
      </c>
      <c r="B75" t="s">
        <v>1560</v>
      </c>
      <c r="C75" t="s">
        <v>1832</v>
      </c>
      <c r="D75" t="s">
        <v>2044</v>
      </c>
      <c r="E75">
        <v>2</v>
      </c>
    </row>
    <row r="76" spans="1:5" x14ac:dyDescent="0.2">
      <c r="A76" t="s">
        <v>1260</v>
      </c>
      <c r="B76" t="s">
        <v>1567</v>
      </c>
      <c r="C76" t="s">
        <v>1839</v>
      </c>
      <c r="D76" t="s">
        <v>2057</v>
      </c>
      <c r="E76">
        <v>2</v>
      </c>
    </row>
    <row r="77" spans="1:5" x14ac:dyDescent="0.2">
      <c r="A77" t="s">
        <v>1277</v>
      </c>
      <c r="B77" t="s">
        <v>1584</v>
      </c>
      <c r="C77" t="s">
        <v>1856</v>
      </c>
      <c r="D77" t="s">
        <v>2111</v>
      </c>
      <c r="E77">
        <v>2</v>
      </c>
    </row>
    <row r="78" spans="1:5" x14ac:dyDescent="0.2">
      <c r="A78" t="s">
        <v>1280</v>
      </c>
      <c r="B78" t="s">
        <v>1586</v>
      </c>
      <c r="C78" t="s">
        <v>1859</v>
      </c>
      <c r="D78" t="s">
        <v>2062</v>
      </c>
      <c r="E78">
        <v>2</v>
      </c>
    </row>
    <row r="79" spans="1:5" x14ac:dyDescent="0.2">
      <c r="A79" t="s">
        <v>1286</v>
      </c>
      <c r="B79" t="s">
        <v>1591</v>
      </c>
      <c r="C79" t="s">
        <v>1865</v>
      </c>
      <c r="D79" t="s">
        <v>2116</v>
      </c>
      <c r="E79">
        <v>2</v>
      </c>
    </row>
    <row r="80" spans="1:5" x14ac:dyDescent="0.2">
      <c r="A80" t="s">
        <v>1290</v>
      </c>
      <c r="B80" t="s">
        <v>1594</v>
      </c>
      <c r="C80" t="s">
        <v>1869</v>
      </c>
      <c r="D80" t="s">
        <v>2087</v>
      </c>
      <c r="E80">
        <v>2</v>
      </c>
    </row>
    <row r="81" spans="1:5" x14ac:dyDescent="0.2">
      <c r="A81" t="s">
        <v>1295</v>
      </c>
      <c r="B81" t="s">
        <v>1599</v>
      </c>
      <c r="C81" t="s">
        <v>1814</v>
      </c>
      <c r="D81" t="s">
        <v>2116</v>
      </c>
      <c r="E81">
        <v>2</v>
      </c>
    </row>
    <row r="82" spans="1:5" x14ac:dyDescent="0.2">
      <c r="A82" t="s">
        <v>1302</v>
      </c>
      <c r="B82" t="s">
        <v>1605</v>
      </c>
      <c r="C82" t="s">
        <v>1880</v>
      </c>
      <c r="D82" t="s">
        <v>2118</v>
      </c>
      <c r="E82">
        <v>2</v>
      </c>
    </row>
    <row r="83" spans="1:5" x14ac:dyDescent="0.2">
      <c r="A83" t="s">
        <v>1306</v>
      </c>
      <c r="B83" t="s">
        <v>1608</v>
      </c>
      <c r="C83" t="s">
        <v>1884</v>
      </c>
      <c r="D83" t="s">
        <v>2111</v>
      </c>
      <c r="E83">
        <v>2</v>
      </c>
    </row>
    <row r="84" spans="1:5" x14ac:dyDescent="0.2">
      <c r="A84" t="s">
        <v>1307</v>
      </c>
      <c r="B84" t="s">
        <v>1609</v>
      </c>
      <c r="C84" t="s">
        <v>1885</v>
      </c>
      <c r="D84" t="s">
        <v>2102</v>
      </c>
      <c r="E84">
        <v>2</v>
      </c>
    </row>
    <row r="85" spans="1:5" x14ac:dyDescent="0.2">
      <c r="A85" t="s">
        <v>1311</v>
      </c>
      <c r="B85" t="s">
        <v>1582</v>
      </c>
      <c r="C85" t="s">
        <v>1889</v>
      </c>
      <c r="D85" t="s">
        <v>2048</v>
      </c>
      <c r="E85">
        <v>2</v>
      </c>
    </row>
    <row r="86" spans="1:5" x14ac:dyDescent="0.2">
      <c r="A86" t="s">
        <v>1323</v>
      </c>
      <c r="B86" t="s">
        <v>1621</v>
      </c>
      <c r="C86" t="s">
        <v>1900</v>
      </c>
      <c r="D86" t="s">
        <v>2052</v>
      </c>
      <c r="E86">
        <v>2</v>
      </c>
    </row>
    <row r="87" spans="1:5" x14ac:dyDescent="0.2">
      <c r="A87" t="s">
        <v>1326</v>
      </c>
      <c r="B87" t="s">
        <v>1624</v>
      </c>
      <c r="C87" t="s">
        <v>1893</v>
      </c>
      <c r="D87" t="s">
        <v>2126</v>
      </c>
      <c r="E87">
        <v>2</v>
      </c>
    </row>
    <row r="88" spans="1:5" x14ac:dyDescent="0.2">
      <c r="A88" t="s">
        <v>1331</v>
      </c>
      <c r="B88" t="s">
        <v>1629</v>
      </c>
      <c r="C88" t="s">
        <v>1907</v>
      </c>
      <c r="D88" t="s">
        <v>2045</v>
      </c>
      <c r="E88">
        <v>2</v>
      </c>
    </row>
    <row r="89" spans="1:5" x14ac:dyDescent="0.2">
      <c r="A89" t="s">
        <v>1338</v>
      </c>
      <c r="B89" t="s">
        <v>1635</v>
      </c>
      <c r="C89" t="s">
        <v>1914</v>
      </c>
      <c r="D89" t="s">
        <v>2125</v>
      </c>
      <c r="E89">
        <v>2</v>
      </c>
    </row>
    <row r="90" spans="1:5" x14ac:dyDescent="0.2">
      <c r="A90" t="s">
        <v>1339</v>
      </c>
      <c r="B90" t="s">
        <v>1636</v>
      </c>
      <c r="C90" t="s">
        <v>1915</v>
      </c>
      <c r="D90" t="s">
        <v>2131</v>
      </c>
      <c r="E90">
        <v>2</v>
      </c>
    </row>
    <row r="91" spans="1:5" x14ac:dyDescent="0.2">
      <c r="A91" t="s">
        <v>1341</v>
      </c>
      <c r="B91" t="s">
        <v>1637</v>
      </c>
      <c r="C91" t="s">
        <v>1917</v>
      </c>
      <c r="D91" t="s">
        <v>2054</v>
      </c>
      <c r="E91">
        <v>2</v>
      </c>
    </row>
    <row r="92" spans="1:5" x14ac:dyDescent="0.2">
      <c r="A92" t="s">
        <v>1346</v>
      </c>
      <c r="B92" t="s">
        <v>1641</v>
      </c>
      <c r="C92" t="s">
        <v>1922</v>
      </c>
      <c r="D92" t="s">
        <v>2058</v>
      </c>
      <c r="E92">
        <v>2</v>
      </c>
    </row>
    <row r="93" spans="1:5" x14ac:dyDescent="0.2">
      <c r="A93" t="s">
        <v>1348</v>
      </c>
      <c r="B93" t="s">
        <v>1643</v>
      </c>
      <c r="C93" t="s">
        <v>1924</v>
      </c>
      <c r="D93" t="s">
        <v>2065</v>
      </c>
      <c r="E93">
        <v>2</v>
      </c>
    </row>
    <row r="94" spans="1:5" x14ac:dyDescent="0.2">
      <c r="A94" t="s">
        <v>1349</v>
      </c>
      <c r="B94" t="s">
        <v>1644</v>
      </c>
      <c r="C94" t="s">
        <v>1925</v>
      </c>
      <c r="D94" t="s">
        <v>2044</v>
      </c>
      <c r="E94">
        <v>2</v>
      </c>
    </row>
    <row r="95" spans="1:5" x14ac:dyDescent="0.2">
      <c r="A95" t="s">
        <v>1351</v>
      </c>
      <c r="B95" t="s">
        <v>1646</v>
      </c>
      <c r="C95" t="s">
        <v>1927</v>
      </c>
      <c r="D95" t="s">
        <v>2065</v>
      </c>
      <c r="E95">
        <v>2</v>
      </c>
    </row>
    <row r="96" spans="1:5" x14ac:dyDescent="0.2">
      <c r="A96" t="s">
        <v>1362</v>
      </c>
      <c r="B96" t="s">
        <v>1656</v>
      </c>
      <c r="C96" t="s">
        <v>1938</v>
      </c>
      <c r="D96" t="s">
        <v>2138</v>
      </c>
      <c r="E96">
        <v>2</v>
      </c>
    </row>
    <row r="97" spans="1:5" x14ac:dyDescent="0.2">
      <c r="A97" t="s">
        <v>1371</v>
      </c>
      <c r="B97" t="s">
        <v>1662</v>
      </c>
      <c r="C97" t="s">
        <v>1946</v>
      </c>
      <c r="D97" t="s">
        <v>2132</v>
      </c>
      <c r="E97">
        <v>2</v>
      </c>
    </row>
    <row r="98" spans="1:5" x14ac:dyDescent="0.2">
      <c r="A98" t="s">
        <v>1373</v>
      </c>
      <c r="B98" t="s">
        <v>1663</v>
      </c>
      <c r="C98" t="s">
        <v>1948</v>
      </c>
      <c r="D98" t="s">
        <v>2142</v>
      </c>
      <c r="E98">
        <v>2</v>
      </c>
    </row>
    <row r="99" spans="1:5" x14ac:dyDescent="0.2">
      <c r="A99" t="s">
        <v>1380</v>
      </c>
      <c r="B99" t="s">
        <v>1667</v>
      </c>
      <c r="C99" t="s">
        <v>1954</v>
      </c>
      <c r="D99" t="s">
        <v>2147</v>
      </c>
      <c r="E99">
        <v>2</v>
      </c>
    </row>
    <row r="100" spans="1:5" x14ac:dyDescent="0.2">
      <c r="A100" t="s">
        <v>1384</v>
      </c>
      <c r="B100" t="s">
        <v>1670</v>
      </c>
      <c r="C100" t="s">
        <v>1958</v>
      </c>
      <c r="D100" t="s">
        <v>2148</v>
      </c>
      <c r="E100">
        <v>2</v>
      </c>
    </row>
    <row r="101" spans="1:5" x14ac:dyDescent="0.2">
      <c r="A101" t="s">
        <v>1386</v>
      </c>
      <c r="B101" t="s">
        <v>1672</v>
      </c>
      <c r="C101" t="s">
        <v>1960</v>
      </c>
      <c r="D101" t="s">
        <v>2150</v>
      </c>
      <c r="E101">
        <v>2</v>
      </c>
    </row>
    <row r="102" spans="1:5" x14ac:dyDescent="0.2">
      <c r="A102" t="s">
        <v>1394</v>
      </c>
      <c r="B102" t="s">
        <v>1678</v>
      </c>
      <c r="C102" t="s">
        <v>1968</v>
      </c>
      <c r="D102" t="s">
        <v>2038</v>
      </c>
      <c r="E102">
        <v>2</v>
      </c>
    </row>
    <row r="103" spans="1:5" x14ac:dyDescent="0.2">
      <c r="A103" t="s">
        <v>1397</v>
      </c>
      <c r="B103" t="s">
        <v>1680</v>
      </c>
      <c r="C103" t="s">
        <v>1971</v>
      </c>
      <c r="D103" t="s">
        <v>2153</v>
      </c>
      <c r="E103">
        <v>2</v>
      </c>
    </row>
    <row r="104" spans="1:5" x14ac:dyDescent="0.2">
      <c r="A104" t="s">
        <v>1409</v>
      </c>
      <c r="B104" t="s">
        <v>1653</v>
      </c>
      <c r="C104" t="s">
        <v>1983</v>
      </c>
      <c r="D104" t="s">
        <v>2032</v>
      </c>
      <c r="E104">
        <v>2</v>
      </c>
    </row>
    <row r="105" spans="1:5" x14ac:dyDescent="0.2">
      <c r="A105" t="s">
        <v>1419</v>
      </c>
      <c r="B105" t="s">
        <v>1697</v>
      </c>
      <c r="C105" t="s">
        <v>1993</v>
      </c>
      <c r="D105" t="s">
        <v>2034</v>
      </c>
      <c r="E105">
        <v>2</v>
      </c>
    </row>
    <row r="106" spans="1:5" x14ac:dyDescent="0.2">
      <c r="A106" t="s">
        <v>1426</v>
      </c>
      <c r="B106" t="s">
        <v>1702</v>
      </c>
      <c r="C106" t="s">
        <v>1999</v>
      </c>
      <c r="D106" t="s">
        <v>2037</v>
      </c>
      <c r="E106">
        <v>2</v>
      </c>
    </row>
    <row r="107" spans="1:5" x14ac:dyDescent="0.2">
      <c r="A107" t="s">
        <v>1432</v>
      </c>
      <c r="B107" t="s">
        <v>1707</v>
      </c>
      <c r="C107" t="s">
        <v>2005</v>
      </c>
      <c r="D107" t="s">
        <v>2162</v>
      </c>
      <c r="E107">
        <v>2</v>
      </c>
    </row>
    <row r="108" spans="1:5" x14ac:dyDescent="0.2">
      <c r="A108" t="s">
        <v>1437</v>
      </c>
      <c r="B108" t="s">
        <v>1710</v>
      </c>
      <c r="C108" t="s">
        <v>2010</v>
      </c>
      <c r="D108" t="s">
        <v>2079</v>
      </c>
      <c r="E108">
        <v>2</v>
      </c>
    </row>
    <row r="109" spans="1:5" x14ac:dyDescent="0.2">
      <c r="A109" t="s">
        <v>1149</v>
      </c>
      <c r="B109" t="s">
        <v>1465</v>
      </c>
      <c r="C109" t="s">
        <v>1735</v>
      </c>
      <c r="D109" t="s">
        <v>2036</v>
      </c>
      <c r="E109">
        <v>1</v>
      </c>
    </row>
    <row r="110" spans="1:5" x14ac:dyDescent="0.2">
      <c r="A110" t="s">
        <v>1153</v>
      </c>
      <c r="B110" t="s">
        <v>1469</v>
      </c>
      <c r="C110" t="s">
        <v>1739</v>
      </c>
      <c r="D110" t="s">
        <v>2039</v>
      </c>
      <c r="E110">
        <v>1</v>
      </c>
    </row>
    <row r="111" spans="1:5" x14ac:dyDescent="0.2">
      <c r="A111" t="s">
        <v>1156</v>
      </c>
      <c r="B111" t="s">
        <v>1472</v>
      </c>
      <c r="C111" t="s">
        <v>1742</v>
      </c>
      <c r="D111" t="s">
        <v>2041</v>
      </c>
      <c r="E111">
        <v>1</v>
      </c>
    </row>
    <row r="112" spans="1:5" x14ac:dyDescent="0.2">
      <c r="A112" t="s">
        <v>1158</v>
      </c>
      <c r="B112" t="s">
        <v>1468</v>
      </c>
      <c r="C112" t="s">
        <v>1744</v>
      </c>
      <c r="D112" t="s">
        <v>2042</v>
      </c>
      <c r="E112">
        <v>1</v>
      </c>
    </row>
    <row r="113" spans="1:5" x14ac:dyDescent="0.2">
      <c r="A113" t="s">
        <v>1165</v>
      </c>
      <c r="B113" t="s">
        <v>1480</v>
      </c>
      <c r="C113" t="s">
        <v>1750</v>
      </c>
      <c r="D113" t="s">
        <v>2049</v>
      </c>
      <c r="E113">
        <v>1</v>
      </c>
    </row>
    <row r="114" spans="1:5" x14ac:dyDescent="0.2">
      <c r="A114" t="s">
        <v>1167</v>
      </c>
      <c r="B114" t="s">
        <v>1482</v>
      </c>
      <c r="C114" t="s">
        <v>1752</v>
      </c>
      <c r="D114" t="s">
        <v>2040</v>
      </c>
      <c r="E114">
        <v>1</v>
      </c>
    </row>
    <row r="115" spans="1:5" x14ac:dyDescent="0.2">
      <c r="A115" t="s">
        <v>1169</v>
      </c>
      <c r="B115" t="s">
        <v>1484</v>
      </c>
      <c r="C115" t="s">
        <v>1754</v>
      </c>
      <c r="D115" t="s">
        <v>2050</v>
      </c>
      <c r="E115">
        <v>1</v>
      </c>
    </row>
    <row r="116" spans="1:5" x14ac:dyDescent="0.2">
      <c r="A116" t="s">
        <v>1170</v>
      </c>
      <c r="B116" t="s">
        <v>1485</v>
      </c>
      <c r="C116" t="s">
        <v>1755</v>
      </c>
      <c r="D116" t="s">
        <v>2051</v>
      </c>
      <c r="E116">
        <v>1</v>
      </c>
    </row>
    <row r="117" spans="1:5" x14ac:dyDescent="0.2">
      <c r="A117" t="s">
        <v>1174</v>
      </c>
      <c r="B117" t="s">
        <v>1489</v>
      </c>
      <c r="C117" t="s">
        <v>1759</v>
      </c>
      <c r="D117" t="s">
        <v>2054</v>
      </c>
      <c r="E117">
        <v>1</v>
      </c>
    </row>
    <row r="118" spans="1:5" x14ac:dyDescent="0.2">
      <c r="A118" t="s">
        <v>1175</v>
      </c>
      <c r="B118" t="s">
        <v>1490</v>
      </c>
      <c r="C118" t="s">
        <v>1760</v>
      </c>
      <c r="D118" t="s">
        <v>2055</v>
      </c>
      <c r="E118">
        <v>1</v>
      </c>
    </row>
    <row r="119" spans="1:5" x14ac:dyDescent="0.2">
      <c r="A119" t="s">
        <v>1180</v>
      </c>
      <c r="B119" t="s">
        <v>1495</v>
      </c>
      <c r="C119" t="s">
        <v>1765</v>
      </c>
      <c r="D119" t="s">
        <v>2058</v>
      </c>
      <c r="E119">
        <v>1</v>
      </c>
    </row>
    <row r="120" spans="1:5" x14ac:dyDescent="0.2">
      <c r="A120" t="s">
        <v>1181</v>
      </c>
      <c r="B120" t="s">
        <v>1496</v>
      </c>
      <c r="C120" t="s">
        <v>1766</v>
      </c>
      <c r="D120" t="s">
        <v>2045</v>
      </c>
      <c r="E120">
        <v>1</v>
      </c>
    </row>
    <row r="121" spans="1:5" x14ac:dyDescent="0.2">
      <c r="A121" t="s">
        <v>1183</v>
      </c>
      <c r="B121" t="s">
        <v>1498</v>
      </c>
      <c r="C121" t="s">
        <v>1768</v>
      </c>
      <c r="D121" t="s">
        <v>2060</v>
      </c>
      <c r="E121">
        <v>1</v>
      </c>
    </row>
    <row r="122" spans="1:5" x14ac:dyDescent="0.2">
      <c r="A122" t="s">
        <v>1184</v>
      </c>
      <c r="B122" t="s">
        <v>1499</v>
      </c>
      <c r="C122" t="s">
        <v>1769</v>
      </c>
      <c r="D122" t="s">
        <v>2032</v>
      </c>
      <c r="E122">
        <v>1</v>
      </c>
    </row>
    <row r="123" spans="1:5" x14ac:dyDescent="0.2">
      <c r="A123" t="s">
        <v>1185</v>
      </c>
      <c r="B123" t="s">
        <v>1500</v>
      </c>
      <c r="C123" t="s">
        <v>1770</v>
      </c>
      <c r="D123" t="s">
        <v>2061</v>
      </c>
      <c r="E123">
        <v>1</v>
      </c>
    </row>
    <row r="124" spans="1:5" x14ac:dyDescent="0.2">
      <c r="A124" t="s">
        <v>1186</v>
      </c>
      <c r="B124" t="s">
        <v>1483</v>
      </c>
      <c r="C124" t="s">
        <v>1771</v>
      </c>
      <c r="D124" t="s">
        <v>2051</v>
      </c>
      <c r="E124">
        <v>1</v>
      </c>
    </row>
    <row r="125" spans="1:5" x14ac:dyDescent="0.2">
      <c r="A125" t="s">
        <v>1188</v>
      </c>
      <c r="B125" t="s">
        <v>1502</v>
      </c>
      <c r="C125" t="s">
        <v>1773</v>
      </c>
      <c r="D125" t="s">
        <v>2063</v>
      </c>
      <c r="E125">
        <v>1</v>
      </c>
    </row>
    <row r="126" spans="1:5" x14ac:dyDescent="0.2">
      <c r="A126" t="s">
        <v>1191</v>
      </c>
      <c r="B126" t="s">
        <v>1497</v>
      </c>
      <c r="C126" t="s">
        <v>1776</v>
      </c>
      <c r="D126" t="s">
        <v>2062</v>
      </c>
      <c r="E126">
        <v>1</v>
      </c>
    </row>
    <row r="127" spans="1:5" x14ac:dyDescent="0.2">
      <c r="A127" t="s">
        <v>1192</v>
      </c>
      <c r="B127" t="s">
        <v>1505</v>
      </c>
      <c r="C127" t="s">
        <v>1777</v>
      </c>
      <c r="D127" t="s">
        <v>2064</v>
      </c>
      <c r="E127">
        <v>1</v>
      </c>
    </row>
    <row r="128" spans="1:5" x14ac:dyDescent="0.2">
      <c r="A128" t="s">
        <v>1194</v>
      </c>
      <c r="B128" t="s">
        <v>1507</v>
      </c>
      <c r="C128" t="s">
        <v>1778</v>
      </c>
      <c r="D128" t="s">
        <v>2066</v>
      </c>
      <c r="E128">
        <v>1</v>
      </c>
    </row>
    <row r="129" spans="1:5" x14ac:dyDescent="0.2">
      <c r="A129" t="s">
        <v>1196</v>
      </c>
      <c r="B129" t="s">
        <v>1509</v>
      </c>
      <c r="C129" t="s">
        <v>1780</v>
      </c>
      <c r="D129" t="s">
        <v>2068</v>
      </c>
      <c r="E129">
        <v>1</v>
      </c>
    </row>
    <row r="130" spans="1:5" x14ac:dyDescent="0.2">
      <c r="A130" t="s">
        <v>1197</v>
      </c>
      <c r="B130" t="s">
        <v>1510</v>
      </c>
      <c r="C130" t="s">
        <v>1781</v>
      </c>
      <c r="D130" t="s">
        <v>2069</v>
      </c>
      <c r="E130">
        <v>1</v>
      </c>
    </row>
    <row r="131" spans="1:5" x14ac:dyDescent="0.2">
      <c r="A131" t="s">
        <v>1198</v>
      </c>
      <c r="B131" t="s">
        <v>1511</v>
      </c>
      <c r="C131" t="s">
        <v>1782</v>
      </c>
      <c r="D131" t="s">
        <v>2070</v>
      </c>
      <c r="E131">
        <v>1</v>
      </c>
    </row>
    <row r="132" spans="1:5" x14ac:dyDescent="0.2">
      <c r="A132" t="s">
        <v>1200</v>
      </c>
      <c r="B132" t="s">
        <v>1513</v>
      </c>
      <c r="C132" t="s">
        <v>1784</v>
      </c>
      <c r="D132" t="s">
        <v>2072</v>
      </c>
      <c r="E132">
        <v>1</v>
      </c>
    </row>
    <row r="133" spans="1:5" x14ac:dyDescent="0.2">
      <c r="A133" t="s">
        <v>1201</v>
      </c>
      <c r="B133" t="s">
        <v>1514</v>
      </c>
      <c r="C133" t="s">
        <v>1785</v>
      </c>
      <c r="D133" t="s">
        <v>2073</v>
      </c>
      <c r="E133">
        <v>1</v>
      </c>
    </row>
    <row r="134" spans="1:5" x14ac:dyDescent="0.2">
      <c r="A134" t="s">
        <v>1202</v>
      </c>
      <c r="B134" t="s">
        <v>1515</v>
      </c>
      <c r="C134" t="s">
        <v>1786</v>
      </c>
      <c r="D134" t="s">
        <v>2043</v>
      </c>
      <c r="E134">
        <v>1</v>
      </c>
    </row>
    <row r="135" spans="1:5" x14ac:dyDescent="0.2">
      <c r="A135" t="s">
        <v>1204</v>
      </c>
      <c r="B135" t="s">
        <v>1517</v>
      </c>
      <c r="C135" t="s">
        <v>1787</v>
      </c>
      <c r="D135" t="s">
        <v>2075</v>
      </c>
      <c r="E135">
        <v>1</v>
      </c>
    </row>
    <row r="136" spans="1:5" x14ac:dyDescent="0.2">
      <c r="A136" t="s">
        <v>1207</v>
      </c>
      <c r="B136" t="s">
        <v>1520</v>
      </c>
      <c r="C136" t="s">
        <v>1790</v>
      </c>
      <c r="D136" t="s">
        <v>2045</v>
      </c>
      <c r="E136">
        <v>1</v>
      </c>
    </row>
    <row r="137" spans="1:5" x14ac:dyDescent="0.2">
      <c r="A137" t="s">
        <v>1208</v>
      </c>
      <c r="B137" t="s">
        <v>1521</v>
      </c>
      <c r="C137" t="s">
        <v>1791</v>
      </c>
      <c r="D137" t="s">
        <v>2076</v>
      </c>
      <c r="E137">
        <v>1</v>
      </c>
    </row>
    <row r="138" spans="1:5" x14ac:dyDescent="0.2">
      <c r="A138" t="s">
        <v>1210</v>
      </c>
      <c r="B138" t="s">
        <v>1523</v>
      </c>
      <c r="C138" t="s">
        <v>1793</v>
      </c>
      <c r="D138" t="s">
        <v>2078</v>
      </c>
      <c r="E138">
        <v>1</v>
      </c>
    </row>
    <row r="139" spans="1:5" x14ac:dyDescent="0.2">
      <c r="A139" t="s">
        <v>1212</v>
      </c>
      <c r="B139" t="s">
        <v>1525</v>
      </c>
      <c r="C139" t="s">
        <v>1795</v>
      </c>
      <c r="D139" t="s">
        <v>2080</v>
      </c>
      <c r="E139">
        <v>1</v>
      </c>
    </row>
    <row r="140" spans="1:5" x14ac:dyDescent="0.2">
      <c r="A140" t="s">
        <v>1213</v>
      </c>
      <c r="B140" t="s">
        <v>1514</v>
      </c>
      <c r="C140" t="s">
        <v>1785</v>
      </c>
      <c r="D140" t="s">
        <v>2034</v>
      </c>
      <c r="E140">
        <v>1</v>
      </c>
    </row>
    <row r="141" spans="1:5" x14ac:dyDescent="0.2">
      <c r="A141" t="s">
        <v>1214</v>
      </c>
      <c r="B141" t="s">
        <v>1526</v>
      </c>
      <c r="C141" t="s">
        <v>1796</v>
      </c>
      <c r="D141" t="s">
        <v>2081</v>
      </c>
      <c r="E141">
        <v>1</v>
      </c>
    </row>
    <row r="142" spans="1:5" x14ac:dyDescent="0.2">
      <c r="A142" t="s">
        <v>1217</v>
      </c>
      <c r="B142" t="s">
        <v>1529</v>
      </c>
      <c r="C142" t="s">
        <v>1799</v>
      </c>
      <c r="D142" t="s">
        <v>2083</v>
      </c>
      <c r="E142">
        <v>1</v>
      </c>
    </row>
    <row r="143" spans="1:5" x14ac:dyDescent="0.2">
      <c r="A143" t="s">
        <v>1218</v>
      </c>
      <c r="B143" t="s">
        <v>1530</v>
      </c>
      <c r="C143" t="s">
        <v>1800</v>
      </c>
      <c r="D143" t="s">
        <v>2084</v>
      </c>
      <c r="E143">
        <v>1</v>
      </c>
    </row>
    <row r="144" spans="1:5" x14ac:dyDescent="0.2">
      <c r="A144" t="s">
        <v>1220</v>
      </c>
      <c r="B144" t="s">
        <v>1532</v>
      </c>
      <c r="C144" t="s">
        <v>1802</v>
      </c>
      <c r="D144" t="s">
        <v>2037</v>
      </c>
      <c r="E144">
        <v>1</v>
      </c>
    </row>
    <row r="145" spans="1:5" x14ac:dyDescent="0.2">
      <c r="A145" t="s">
        <v>1221</v>
      </c>
      <c r="B145" t="s">
        <v>1533</v>
      </c>
      <c r="C145" t="s">
        <v>1803</v>
      </c>
      <c r="D145" t="s">
        <v>2086</v>
      </c>
      <c r="E145">
        <v>1</v>
      </c>
    </row>
    <row r="146" spans="1:5" x14ac:dyDescent="0.2">
      <c r="A146" t="s">
        <v>1224</v>
      </c>
      <c r="B146" t="s">
        <v>1535</v>
      </c>
      <c r="C146" t="s">
        <v>1806</v>
      </c>
      <c r="D146" t="s">
        <v>2069</v>
      </c>
      <c r="E146">
        <v>1</v>
      </c>
    </row>
    <row r="147" spans="1:5" x14ac:dyDescent="0.2">
      <c r="A147" t="s">
        <v>1225</v>
      </c>
      <c r="B147" t="s">
        <v>1536</v>
      </c>
      <c r="C147" t="s">
        <v>1807</v>
      </c>
      <c r="D147" t="s">
        <v>2088</v>
      </c>
      <c r="E147">
        <v>1</v>
      </c>
    </row>
    <row r="148" spans="1:5" x14ac:dyDescent="0.2">
      <c r="A148" t="s">
        <v>1227</v>
      </c>
      <c r="B148" t="s">
        <v>1538</v>
      </c>
      <c r="C148" t="s">
        <v>1809</v>
      </c>
      <c r="D148" t="s">
        <v>2089</v>
      </c>
      <c r="E148">
        <v>1</v>
      </c>
    </row>
    <row r="149" spans="1:5" x14ac:dyDescent="0.2">
      <c r="A149" t="s">
        <v>1228</v>
      </c>
      <c r="B149" t="s">
        <v>1539</v>
      </c>
      <c r="C149" t="s">
        <v>1810</v>
      </c>
      <c r="D149" t="s">
        <v>2090</v>
      </c>
      <c r="E149">
        <v>1</v>
      </c>
    </row>
    <row r="150" spans="1:5" x14ac:dyDescent="0.2">
      <c r="A150" t="s">
        <v>1229</v>
      </c>
      <c r="B150" t="s">
        <v>1537</v>
      </c>
      <c r="C150" t="s">
        <v>1811</v>
      </c>
      <c r="D150" t="s">
        <v>2082</v>
      </c>
      <c r="E150">
        <v>1</v>
      </c>
    </row>
    <row r="151" spans="1:5" x14ac:dyDescent="0.2">
      <c r="A151" t="s">
        <v>1230</v>
      </c>
      <c r="B151" t="s">
        <v>1540</v>
      </c>
      <c r="C151" t="s">
        <v>1812</v>
      </c>
      <c r="D151" t="s">
        <v>2075</v>
      </c>
      <c r="E151">
        <v>1</v>
      </c>
    </row>
    <row r="152" spans="1:5" x14ac:dyDescent="0.2">
      <c r="A152" t="s">
        <v>1232</v>
      </c>
      <c r="B152" t="s">
        <v>1542</v>
      </c>
      <c r="C152" t="s">
        <v>1814</v>
      </c>
      <c r="D152" t="s">
        <v>2091</v>
      </c>
      <c r="E152">
        <v>1</v>
      </c>
    </row>
    <row r="153" spans="1:5" x14ac:dyDescent="0.2">
      <c r="A153" t="s">
        <v>1234</v>
      </c>
      <c r="B153" t="s">
        <v>1544</v>
      </c>
      <c r="C153" t="s">
        <v>1816</v>
      </c>
      <c r="D153" t="s">
        <v>2043</v>
      </c>
      <c r="E153">
        <v>1</v>
      </c>
    </row>
    <row r="154" spans="1:5" x14ac:dyDescent="0.2">
      <c r="A154" t="s">
        <v>1235</v>
      </c>
      <c r="B154" t="s">
        <v>1545</v>
      </c>
      <c r="C154" t="s">
        <v>1817</v>
      </c>
      <c r="D154" t="s">
        <v>2092</v>
      </c>
      <c r="E154">
        <v>1</v>
      </c>
    </row>
    <row r="155" spans="1:5" x14ac:dyDescent="0.2">
      <c r="A155" t="s">
        <v>1236</v>
      </c>
      <c r="B155" t="s">
        <v>1520</v>
      </c>
      <c r="C155" t="s">
        <v>1520</v>
      </c>
      <c r="D155" t="s">
        <v>2034</v>
      </c>
      <c r="E155">
        <v>1</v>
      </c>
    </row>
    <row r="156" spans="1:5" x14ac:dyDescent="0.2">
      <c r="A156" t="s">
        <v>1237</v>
      </c>
      <c r="B156" t="s">
        <v>1546</v>
      </c>
      <c r="C156" t="s">
        <v>1818</v>
      </c>
      <c r="D156" t="s">
        <v>2040</v>
      </c>
      <c r="E156">
        <v>1</v>
      </c>
    </row>
    <row r="157" spans="1:5" x14ac:dyDescent="0.2">
      <c r="A157" t="s">
        <v>1238</v>
      </c>
      <c r="B157" t="s">
        <v>1547</v>
      </c>
      <c r="C157" t="s">
        <v>1819</v>
      </c>
      <c r="D157" t="s">
        <v>2034</v>
      </c>
      <c r="E157">
        <v>1</v>
      </c>
    </row>
    <row r="158" spans="1:5" x14ac:dyDescent="0.2">
      <c r="A158" t="s">
        <v>1239</v>
      </c>
      <c r="B158" t="s">
        <v>1548</v>
      </c>
      <c r="C158" t="s">
        <v>1820</v>
      </c>
      <c r="D158" t="s">
        <v>2093</v>
      </c>
      <c r="E158">
        <v>1</v>
      </c>
    </row>
    <row r="159" spans="1:5" x14ac:dyDescent="0.2">
      <c r="A159" t="s">
        <v>1240</v>
      </c>
      <c r="B159" t="s">
        <v>1549</v>
      </c>
      <c r="C159" t="s">
        <v>1821</v>
      </c>
      <c r="D159" t="s">
        <v>2044</v>
      </c>
      <c r="E159">
        <v>1</v>
      </c>
    </row>
    <row r="160" spans="1:5" x14ac:dyDescent="0.2">
      <c r="A160" t="s">
        <v>1242</v>
      </c>
      <c r="B160" t="s">
        <v>1551</v>
      </c>
      <c r="C160" t="s">
        <v>1823</v>
      </c>
      <c r="D160" t="s">
        <v>2094</v>
      </c>
      <c r="E160">
        <v>1</v>
      </c>
    </row>
    <row r="161" spans="1:5" x14ac:dyDescent="0.2">
      <c r="A161" t="s">
        <v>1243</v>
      </c>
      <c r="B161" t="s">
        <v>1552</v>
      </c>
      <c r="C161" t="s">
        <v>1824</v>
      </c>
      <c r="D161" t="s">
        <v>2095</v>
      </c>
      <c r="E161">
        <v>1</v>
      </c>
    </row>
    <row r="162" spans="1:5" x14ac:dyDescent="0.2">
      <c r="A162" t="s">
        <v>1244</v>
      </c>
      <c r="B162" t="s">
        <v>1553</v>
      </c>
      <c r="C162" t="s">
        <v>1825</v>
      </c>
      <c r="D162" t="s">
        <v>2096</v>
      </c>
      <c r="E162">
        <v>1</v>
      </c>
    </row>
    <row r="163" spans="1:5" x14ac:dyDescent="0.2">
      <c r="A163" t="s">
        <v>1245</v>
      </c>
      <c r="B163" t="s">
        <v>1554</v>
      </c>
      <c r="C163" t="s">
        <v>1826</v>
      </c>
      <c r="D163" t="s">
        <v>2081</v>
      </c>
      <c r="E163">
        <v>1</v>
      </c>
    </row>
    <row r="164" spans="1:5" x14ac:dyDescent="0.2">
      <c r="A164" t="s">
        <v>1246</v>
      </c>
      <c r="B164" t="s">
        <v>1472</v>
      </c>
      <c r="C164" t="s">
        <v>1814</v>
      </c>
      <c r="D164" t="s">
        <v>2097</v>
      </c>
      <c r="E164">
        <v>1</v>
      </c>
    </row>
    <row r="165" spans="1:5" x14ac:dyDescent="0.2">
      <c r="A165" t="s">
        <v>1247</v>
      </c>
      <c r="B165" t="s">
        <v>1555</v>
      </c>
      <c r="C165" t="s">
        <v>1827</v>
      </c>
      <c r="D165" t="s">
        <v>2098</v>
      </c>
      <c r="E165">
        <v>1</v>
      </c>
    </row>
    <row r="166" spans="1:5" x14ac:dyDescent="0.2">
      <c r="A166" t="s">
        <v>1249</v>
      </c>
      <c r="B166" t="s">
        <v>1557</v>
      </c>
      <c r="C166" t="s">
        <v>1828</v>
      </c>
      <c r="D166" t="s">
        <v>2062</v>
      </c>
      <c r="E166">
        <v>1</v>
      </c>
    </row>
    <row r="167" spans="1:5" x14ac:dyDescent="0.2">
      <c r="A167" t="s">
        <v>1250</v>
      </c>
      <c r="B167" t="s">
        <v>1558</v>
      </c>
      <c r="C167" t="s">
        <v>1829</v>
      </c>
      <c r="D167" t="s">
        <v>2043</v>
      </c>
      <c r="E167">
        <v>1</v>
      </c>
    </row>
    <row r="168" spans="1:5" x14ac:dyDescent="0.2">
      <c r="A168" t="s">
        <v>1251</v>
      </c>
      <c r="B168" t="s">
        <v>1559</v>
      </c>
      <c r="C168" t="s">
        <v>1830</v>
      </c>
      <c r="D168" t="s">
        <v>2051</v>
      </c>
      <c r="E168">
        <v>1</v>
      </c>
    </row>
    <row r="169" spans="1:5" x14ac:dyDescent="0.2">
      <c r="A169" t="s">
        <v>1254</v>
      </c>
      <c r="B169" t="s">
        <v>1561</v>
      </c>
      <c r="C169" t="s">
        <v>1833</v>
      </c>
      <c r="D169" t="s">
        <v>2099</v>
      </c>
      <c r="E169">
        <v>1</v>
      </c>
    </row>
    <row r="170" spans="1:5" x14ac:dyDescent="0.2">
      <c r="A170" t="s">
        <v>1255</v>
      </c>
      <c r="B170" t="s">
        <v>1562</v>
      </c>
      <c r="C170" t="s">
        <v>1834</v>
      </c>
      <c r="D170" t="s">
        <v>2045</v>
      </c>
      <c r="E170">
        <v>1</v>
      </c>
    </row>
    <row r="171" spans="1:5" x14ac:dyDescent="0.2">
      <c r="A171" t="s">
        <v>1256</v>
      </c>
      <c r="B171" t="s">
        <v>1563</v>
      </c>
      <c r="C171" t="s">
        <v>1835</v>
      </c>
      <c r="D171" t="s">
        <v>2100</v>
      </c>
      <c r="E171">
        <v>1</v>
      </c>
    </row>
    <row r="172" spans="1:5" x14ac:dyDescent="0.2">
      <c r="A172" t="s">
        <v>1257</v>
      </c>
      <c r="B172" t="s">
        <v>1564</v>
      </c>
      <c r="C172" t="s">
        <v>1836</v>
      </c>
      <c r="D172" t="s">
        <v>2040</v>
      </c>
      <c r="E172">
        <v>1</v>
      </c>
    </row>
    <row r="173" spans="1:5" x14ac:dyDescent="0.2">
      <c r="A173" t="s">
        <v>1258</v>
      </c>
      <c r="B173" t="s">
        <v>1565</v>
      </c>
      <c r="C173" t="s">
        <v>1837</v>
      </c>
      <c r="D173" t="s">
        <v>2101</v>
      </c>
      <c r="E173">
        <v>1</v>
      </c>
    </row>
    <row r="174" spans="1:5" x14ac:dyDescent="0.2">
      <c r="A174" t="s">
        <v>1259</v>
      </c>
      <c r="B174" t="s">
        <v>1566</v>
      </c>
      <c r="C174" t="s">
        <v>1838</v>
      </c>
      <c r="D174" t="s">
        <v>2102</v>
      </c>
      <c r="E174">
        <v>1</v>
      </c>
    </row>
    <row r="175" spans="1:5" x14ac:dyDescent="0.2">
      <c r="A175" t="s">
        <v>1261</v>
      </c>
      <c r="B175" t="s">
        <v>1568</v>
      </c>
      <c r="C175" t="s">
        <v>1840</v>
      </c>
      <c r="D175" t="s">
        <v>2103</v>
      </c>
      <c r="E175">
        <v>1</v>
      </c>
    </row>
    <row r="176" spans="1:5" x14ac:dyDescent="0.2">
      <c r="A176" t="s">
        <v>1262</v>
      </c>
      <c r="B176" t="s">
        <v>1569</v>
      </c>
      <c r="C176" t="s">
        <v>1841</v>
      </c>
      <c r="D176" t="s">
        <v>2104</v>
      </c>
      <c r="E176">
        <v>1</v>
      </c>
    </row>
    <row r="177" spans="1:5" x14ac:dyDescent="0.2">
      <c r="A177" t="s">
        <v>1263</v>
      </c>
      <c r="B177" t="s">
        <v>1570</v>
      </c>
      <c r="C177" t="s">
        <v>1842</v>
      </c>
      <c r="D177" t="s">
        <v>2044</v>
      </c>
      <c r="E177">
        <v>1</v>
      </c>
    </row>
    <row r="178" spans="1:5" x14ac:dyDescent="0.2">
      <c r="A178" t="s">
        <v>1264</v>
      </c>
      <c r="B178" t="s">
        <v>1571</v>
      </c>
      <c r="C178" t="s">
        <v>1843</v>
      </c>
      <c r="D178" t="s">
        <v>2045</v>
      </c>
      <c r="E178">
        <v>1</v>
      </c>
    </row>
    <row r="179" spans="1:5" x14ac:dyDescent="0.2">
      <c r="A179" t="s">
        <v>1265</v>
      </c>
      <c r="B179" t="s">
        <v>1572</v>
      </c>
      <c r="C179" t="s">
        <v>1844</v>
      </c>
      <c r="D179" t="s">
        <v>2078</v>
      </c>
      <c r="E179">
        <v>1</v>
      </c>
    </row>
    <row r="180" spans="1:5" x14ac:dyDescent="0.2">
      <c r="A180" t="s">
        <v>1266</v>
      </c>
      <c r="B180" t="s">
        <v>1573</v>
      </c>
      <c r="C180" t="s">
        <v>1845</v>
      </c>
      <c r="D180" t="s">
        <v>2105</v>
      </c>
      <c r="E180">
        <v>1</v>
      </c>
    </row>
    <row r="181" spans="1:5" x14ac:dyDescent="0.2">
      <c r="A181" t="s">
        <v>1267</v>
      </c>
      <c r="B181" t="s">
        <v>1574</v>
      </c>
      <c r="C181" t="s">
        <v>1846</v>
      </c>
      <c r="D181" t="s">
        <v>2106</v>
      </c>
      <c r="E181">
        <v>1</v>
      </c>
    </row>
    <row r="182" spans="1:5" x14ac:dyDescent="0.2">
      <c r="A182" t="s">
        <v>1268</v>
      </c>
      <c r="B182" t="s">
        <v>1575</v>
      </c>
      <c r="C182" t="s">
        <v>1847</v>
      </c>
      <c r="D182" t="s">
        <v>2107</v>
      </c>
      <c r="E182">
        <v>1</v>
      </c>
    </row>
    <row r="183" spans="1:5" x14ac:dyDescent="0.2">
      <c r="A183" t="s">
        <v>1269</v>
      </c>
      <c r="B183" t="s">
        <v>1576</v>
      </c>
      <c r="C183" t="s">
        <v>1848</v>
      </c>
      <c r="D183" t="s">
        <v>2100</v>
      </c>
      <c r="E183">
        <v>1</v>
      </c>
    </row>
    <row r="184" spans="1:5" x14ac:dyDescent="0.2">
      <c r="A184" t="s">
        <v>1270</v>
      </c>
      <c r="B184" t="s">
        <v>1577</v>
      </c>
      <c r="C184" t="s">
        <v>1849</v>
      </c>
      <c r="D184" t="s">
        <v>2045</v>
      </c>
      <c r="E184">
        <v>1</v>
      </c>
    </row>
    <row r="185" spans="1:5" x14ac:dyDescent="0.2">
      <c r="A185" t="s">
        <v>1271</v>
      </c>
      <c r="B185" t="s">
        <v>1578</v>
      </c>
      <c r="C185" t="s">
        <v>1850</v>
      </c>
      <c r="D185" t="s">
        <v>2037</v>
      </c>
      <c r="E185">
        <v>1</v>
      </c>
    </row>
    <row r="186" spans="1:5" x14ac:dyDescent="0.2">
      <c r="A186" t="s">
        <v>1274</v>
      </c>
      <c r="B186" t="s">
        <v>1581</v>
      </c>
      <c r="C186" t="s">
        <v>1853</v>
      </c>
      <c r="D186" t="s">
        <v>2109</v>
      </c>
      <c r="E186">
        <v>1</v>
      </c>
    </row>
    <row r="187" spans="1:5" x14ac:dyDescent="0.2">
      <c r="A187" t="s">
        <v>1275</v>
      </c>
      <c r="B187" t="s">
        <v>1582</v>
      </c>
      <c r="C187" t="s">
        <v>1854</v>
      </c>
      <c r="D187" t="s">
        <v>2110</v>
      </c>
      <c r="E187">
        <v>1</v>
      </c>
    </row>
    <row r="188" spans="1:5" x14ac:dyDescent="0.2">
      <c r="A188" t="s">
        <v>1276</v>
      </c>
      <c r="B188" t="s">
        <v>1583</v>
      </c>
      <c r="C188" t="s">
        <v>1855</v>
      </c>
      <c r="D188" t="s">
        <v>2051</v>
      </c>
      <c r="E188">
        <v>1</v>
      </c>
    </row>
    <row r="189" spans="1:5" x14ac:dyDescent="0.2">
      <c r="A189" t="s">
        <v>1278</v>
      </c>
      <c r="B189" t="s">
        <v>1585</v>
      </c>
      <c r="C189" t="s">
        <v>1857</v>
      </c>
      <c r="D189" t="s">
        <v>2069</v>
      </c>
      <c r="E189">
        <v>1</v>
      </c>
    </row>
    <row r="190" spans="1:5" x14ac:dyDescent="0.2">
      <c r="A190" t="s">
        <v>1279</v>
      </c>
      <c r="B190" t="s">
        <v>1555</v>
      </c>
      <c r="C190" t="s">
        <v>1858</v>
      </c>
      <c r="D190" t="s">
        <v>2050</v>
      </c>
      <c r="E190">
        <v>1</v>
      </c>
    </row>
    <row r="191" spans="1:5" x14ac:dyDescent="0.2">
      <c r="A191" t="s">
        <v>1282</v>
      </c>
      <c r="B191" t="s">
        <v>1588</v>
      </c>
      <c r="C191" t="s">
        <v>1861</v>
      </c>
      <c r="D191" t="s">
        <v>2113</v>
      </c>
      <c r="E191">
        <v>1</v>
      </c>
    </row>
    <row r="192" spans="1:5" x14ac:dyDescent="0.2">
      <c r="A192" t="s">
        <v>1284</v>
      </c>
      <c r="B192" t="s">
        <v>1493</v>
      </c>
      <c r="C192" t="s">
        <v>1863</v>
      </c>
      <c r="D192" t="s">
        <v>2115</v>
      </c>
      <c r="E192">
        <v>1</v>
      </c>
    </row>
    <row r="193" spans="1:5" x14ac:dyDescent="0.2">
      <c r="A193" t="s">
        <v>1287</v>
      </c>
      <c r="B193" t="s">
        <v>1592</v>
      </c>
      <c r="C193" t="s">
        <v>1866</v>
      </c>
      <c r="D193" t="s">
        <v>2117</v>
      </c>
      <c r="E193">
        <v>1</v>
      </c>
    </row>
    <row r="194" spans="1:5" x14ac:dyDescent="0.2">
      <c r="A194" t="s">
        <v>1289</v>
      </c>
      <c r="B194" t="s">
        <v>1490</v>
      </c>
      <c r="C194" t="s">
        <v>1868</v>
      </c>
      <c r="D194" t="s">
        <v>2059</v>
      </c>
      <c r="E194">
        <v>1</v>
      </c>
    </row>
    <row r="195" spans="1:5" x14ac:dyDescent="0.2">
      <c r="A195" t="s">
        <v>1292</v>
      </c>
      <c r="B195" t="s">
        <v>1596</v>
      </c>
      <c r="C195" t="s">
        <v>1871</v>
      </c>
      <c r="D195" t="s">
        <v>2049</v>
      </c>
      <c r="E195">
        <v>1</v>
      </c>
    </row>
    <row r="196" spans="1:5" x14ac:dyDescent="0.2">
      <c r="A196" t="s">
        <v>1297</v>
      </c>
      <c r="B196" t="s">
        <v>1601</v>
      </c>
      <c r="C196" t="s">
        <v>1875</v>
      </c>
      <c r="D196" t="s">
        <v>2050</v>
      </c>
      <c r="E196">
        <v>1</v>
      </c>
    </row>
    <row r="197" spans="1:5" x14ac:dyDescent="0.2">
      <c r="A197" t="s">
        <v>1298</v>
      </c>
      <c r="B197" t="s">
        <v>1602</v>
      </c>
      <c r="C197" t="s">
        <v>1876</v>
      </c>
      <c r="D197" t="s">
        <v>2046</v>
      </c>
      <c r="E197">
        <v>1</v>
      </c>
    </row>
    <row r="198" spans="1:5" x14ac:dyDescent="0.2">
      <c r="A198" t="s">
        <v>1300</v>
      </c>
      <c r="B198" t="s">
        <v>1604</v>
      </c>
      <c r="C198" t="s">
        <v>1878</v>
      </c>
      <c r="D198" t="s">
        <v>2062</v>
      </c>
      <c r="E198">
        <v>1</v>
      </c>
    </row>
    <row r="199" spans="1:5" x14ac:dyDescent="0.2">
      <c r="A199" t="s">
        <v>1301</v>
      </c>
      <c r="B199" t="s">
        <v>1465</v>
      </c>
      <c r="C199" t="s">
        <v>1879</v>
      </c>
      <c r="D199" t="s">
        <v>2065</v>
      </c>
      <c r="E199">
        <v>1</v>
      </c>
    </row>
    <row r="200" spans="1:5" x14ac:dyDescent="0.2">
      <c r="A200" t="s">
        <v>1304</v>
      </c>
      <c r="B200" t="s">
        <v>1606</v>
      </c>
      <c r="C200" t="s">
        <v>1882</v>
      </c>
      <c r="D200" t="s">
        <v>2119</v>
      </c>
      <c r="E200">
        <v>1</v>
      </c>
    </row>
    <row r="201" spans="1:5" x14ac:dyDescent="0.2">
      <c r="A201" t="s">
        <v>1305</v>
      </c>
      <c r="B201" t="s">
        <v>1607</v>
      </c>
      <c r="C201" t="s">
        <v>1883</v>
      </c>
      <c r="D201" t="s">
        <v>2067</v>
      </c>
      <c r="E201">
        <v>1</v>
      </c>
    </row>
    <row r="202" spans="1:5" x14ac:dyDescent="0.2">
      <c r="A202" t="s">
        <v>1308</v>
      </c>
      <c r="B202" t="s">
        <v>1610</v>
      </c>
      <c r="C202" t="s">
        <v>1886</v>
      </c>
      <c r="D202" t="s">
        <v>2043</v>
      </c>
      <c r="E202">
        <v>1</v>
      </c>
    </row>
    <row r="203" spans="1:5" x14ac:dyDescent="0.2">
      <c r="A203" t="s">
        <v>1309</v>
      </c>
      <c r="B203" t="s">
        <v>1611</v>
      </c>
      <c r="C203" t="s">
        <v>1887</v>
      </c>
      <c r="D203" t="s">
        <v>2119</v>
      </c>
      <c r="E203">
        <v>1</v>
      </c>
    </row>
    <row r="204" spans="1:5" x14ac:dyDescent="0.2">
      <c r="A204" t="s">
        <v>1310</v>
      </c>
      <c r="B204" t="s">
        <v>1612</v>
      </c>
      <c r="C204" t="s">
        <v>1888</v>
      </c>
      <c r="D204" t="s">
        <v>2120</v>
      </c>
      <c r="E204">
        <v>1</v>
      </c>
    </row>
    <row r="205" spans="1:5" x14ac:dyDescent="0.2">
      <c r="A205" t="s">
        <v>1312</v>
      </c>
      <c r="B205" t="s">
        <v>1613</v>
      </c>
      <c r="C205" t="s">
        <v>1890</v>
      </c>
      <c r="D205" t="s">
        <v>2092</v>
      </c>
      <c r="E205">
        <v>1</v>
      </c>
    </row>
    <row r="206" spans="1:5" x14ac:dyDescent="0.2">
      <c r="A206" t="s">
        <v>1313</v>
      </c>
      <c r="B206" t="s">
        <v>1614</v>
      </c>
      <c r="C206" t="s">
        <v>1891</v>
      </c>
      <c r="D206" t="s">
        <v>2121</v>
      </c>
      <c r="E206">
        <v>1</v>
      </c>
    </row>
    <row r="207" spans="1:5" x14ac:dyDescent="0.2">
      <c r="A207" t="s">
        <v>1315</v>
      </c>
      <c r="B207" t="s">
        <v>1616</v>
      </c>
      <c r="C207" t="s">
        <v>1893</v>
      </c>
      <c r="D207" t="s">
        <v>2093</v>
      </c>
      <c r="E207">
        <v>1</v>
      </c>
    </row>
    <row r="208" spans="1:5" x14ac:dyDescent="0.2">
      <c r="A208" t="s">
        <v>1316</v>
      </c>
      <c r="B208" t="s">
        <v>1617</v>
      </c>
      <c r="C208" t="s">
        <v>1894</v>
      </c>
      <c r="D208" t="s">
        <v>2122</v>
      </c>
      <c r="E208">
        <v>1</v>
      </c>
    </row>
    <row r="209" spans="1:5" x14ac:dyDescent="0.2">
      <c r="A209" t="s">
        <v>1318</v>
      </c>
      <c r="B209" t="s">
        <v>1619</v>
      </c>
      <c r="C209" t="s">
        <v>1896</v>
      </c>
      <c r="D209" t="s">
        <v>2050</v>
      </c>
      <c r="E209">
        <v>1</v>
      </c>
    </row>
    <row r="210" spans="1:5" x14ac:dyDescent="0.2">
      <c r="A210" t="s">
        <v>1319</v>
      </c>
      <c r="B210" t="s">
        <v>1620</v>
      </c>
      <c r="C210" t="s">
        <v>1864</v>
      </c>
      <c r="D210" t="s">
        <v>2123</v>
      </c>
      <c r="E210">
        <v>1</v>
      </c>
    </row>
    <row r="211" spans="1:5" x14ac:dyDescent="0.2">
      <c r="A211" t="s">
        <v>1320</v>
      </c>
      <c r="B211" t="s">
        <v>1486</v>
      </c>
      <c r="C211" t="s">
        <v>1897</v>
      </c>
      <c r="D211" t="s">
        <v>2033</v>
      </c>
      <c r="E211">
        <v>1</v>
      </c>
    </row>
    <row r="212" spans="1:5" x14ac:dyDescent="0.2">
      <c r="A212" t="s">
        <v>1321</v>
      </c>
      <c r="B212" t="s">
        <v>1539</v>
      </c>
      <c r="C212" t="s">
        <v>1898</v>
      </c>
      <c r="D212" t="s">
        <v>2124</v>
      </c>
      <c r="E212">
        <v>1</v>
      </c>
    </row>
    <row r="213" spans="1:5" x14ac:dyDescent="0.2">
      <c r="A213" t="s">
        <v>1322</v>
      </c>
      <c r="B213" t="s">
        <v>1582</v>
      </c>
      <c r="C213" t="s">
        <v>1899</v>
      </c>
      <c r="D213" t="s">
        <v>2125</v>
      </c>
      <c r="E213">
        <v>1</v>
      </c>
    </row>
    <row r="214" spans="1:5" x14ac:dyDescent="0.2">
      <c r="A214" t="s">
        <v>1324</v>
      </c>
      <c r="B214" t="s">
        <v>1622</v>
      </c>
      <c r="C214" t="s">
        <v>1901</v>
      </c>
      <c r="D214" t="s">
        <v>2069</v>
      </c>
      <c r="E214">
        <v>1</v>
      </c>
    </row>
    <row r="215" spans="1:5" x14ac:dyDescent="0.2">
      <c r="A215" t="s">
        <v>1325</v>
      </c>
      <c r="B215" t="s">
        <v>1623</v>
      </c>
      <c r="C215" t="s">
        <v>1902</v>
      </c>
      <c r="D215" t="s">
        <v>2069</v>
      </c>
      <c r="E215">
        <v>1</v>
      </c>
    </row>
    <row r="216" spans="1:5" x14ac:dyDescent="0.2">
      <c r="A216" t="s">
        <v>1327</v>
      </c>
      <c r="B216" t="s">
        <v>1625</v>
      </c>
      <c r="C216" t="s">
        <v>1903</v>
      </c>
      <c r="D216" t="s">
        <v>2050</v>
      </c>
      <c r="E216">
        <v>1</v>
      </c>
    </row>
    <row r="217" spans="1:5" x14ac:dyDescent="0.2">
      <c r="A217" t="s">
        <v>1328</v>
      </c>
      <c r="B217" t="s">
        <v>1626</v>
      </c>
      <c r="C217" t="s">
        <v>1904</v>
      </c>
      <c r="D217" t="s">
        <v>2127</v>
      </c>
      <c r="E217">
        <v>1</v>
      </c>
    </row>
    <row r="218" spans="1:5" x14ac:dyDescent="0.2">
      <c r="A218" t="s">
        <v>1329</v>
      </c>
      <c r="B218" t="s">
        <v>1627</v>
      </c>
      <c r="C218" t="s">
        <v>1905</v>
      </c>
      <c r="D218" t="s">
        <v>2102</v>
      </c>
      <c r="E218">
        <v>1</v>
      </c>
    </row>
    <row r="219" spans="1:5" x14ac:dyDescent="0.2">
      <c r="A219" t="s">
        <v>1332</v>
      </c>
      <c r="B219" t="s">
        <v>1577</v>
      </c>
      <c r="C219" t="s">
        <v>1908</v>
      </c>
      <c r="D219" t="s">
        <v>2090</v>
      </c>
      <c r="E219">
        <v>1</v>
      </c>
    </row>
    <row r="220" spans="1:5" x14ac:dyDescent="0.2">
      <c r="A220" t="s">
        <v>1333</v>
      </c>
      <c r="B220" t="s">
        <v>1630</v>
      </c>
      <c r="C220" t="s">
        <v>1909</v>
      </c>
      <c r="D220" t="s">
        <v>2129</v>
      </c>
      <c r="E220">
        <v>1</v>
      </c>
    </row>
    <row r="221" spans="1:5" x14ac:dyDescent="0.2">
      <c r="A221" t="s">
        <v>1334</v>
      </c>
      <c r="B221" t="s">
        <v>1631</v>
      </c>
      <c r="C221" t="s">
        <v>1910</v>
      </c>
      <c r="D221" t="s">
        <v>2054</v>
      </c>
      <c r="E221">
        <v>1</v>
      </c>
    </row>
    <row r="222" spans="1:5" x14ac:dyDescent="0.2">
      <c r="A222" t="s">
        <v>1335</v>
      </c>
      <c r="B222" t="s">
        <v>1632</v>
      </c>
      <c r="C222" t="s">
        <v>1911</v>
      </c>
      <c r="D222" t="s">
        <v>2067</v>
      </c>
      <c r="E222">
        <v>1</v>
      </c>
    </row>
    <row r="223" spans="1:5" x14ac:dyDescent="0.2">
      <c r="A223" t="s">
        <v>1336</v>
      </c>
      <c r="B223" t="s">
        <v>1633</v>
      </c>
      <c r="C223" t="s">
        <v>1912</v>
      </c>
      <c r="D223" t="s">
        <v>2130</v>
      </c>
      <c r="E223">
        <v>1</v>
      </c>
    </row>
    <row r="224" spans="1:5" x14ac:dyDescent="0.2">
      <c r="A224" t="s">
        <v>1337</v>
      </c>
      <c r="B224" t="s">
        <v>1634</v>
      </c>
      <c r="C224" t="s">
        <v>1913</v>
      </c>
      <c r="D224" t="s">
        <v>2103</v>
      </c>
      <c r="E224">
        <v>1</v>
      </c>
    </row>
    <row r="225" spans="1:5" x14ac:dyDescent="0.2">
      <c r="A225" t="s">
        <v>1340</v>
      </c>
      <c r="B225" t="s">
        <v>1560</v>
      </c>
      <c r="C225" t="s">
        <v>1916</v>
      </c>
      <c r="D225" t="s">
        <v>2132</v>
      </c>
      <c r="E225">
        <v>1</v>
      </c>
    </row>
    <row r="226" spans="1:5" x14ac:dyDescent="0.2">
      <c r="A226" t="s">
        <v>1342</v>
      </c>
      <c r="B226" t="s">
        <v>1638</v>
      </c>
      <c r="C226" t="s">
        <v>1918</v>
      </c>
      <c r="D226" t="s">
        <v>2112</v>
      </c>
      <c r="E226">
        <v>1</v>
      </c>
    </row>
    <row r="227" spans="1:5" x14ac:dyDescent="0.2">
      <c r="A227" t="s">
        <v>1343</v>
      </c>
      <c r="B227" t="s">
        <v>1639</v>
      </c>
      <c r="C227" t="s">
        <v>1919</v>
      </c>
      <c r="D227" t="s">
        <v>2133</v>
      </c>
      <c r="E227">
        <v>1</v>
      </c>
    </row>
    <row r="228" spans="1:5" x14ac:dyDescent="0.2">
      <c r="A228" t="s">
        <v>1344</v>
      </c>
      <c r="B228" t="s">
        <v>1625</v>
      </c>
      <c r="C228" t="s">
        <v>1920</v>
      </c>
      <c r="D228" t="s">
        <v>2131</v>
      </c>
      <c r="E228">
        <v>1</v>
      </c>
    </row>
    <row r="229" spans="1:5" x14ac:dyDescent="0.2">
      <c r="A229" t="s">
        <v>1345</v>
      </c>
      <c r="B229" t="s">
        <v>1640</v>
      </c>
      <c r="C229" t="s">
        <v>1921</v>
      </c>
      <c r="D229" t="s">
        <v>2045</v>
      </c>
      <c r="E229">
        <v>1</v>
      </c>
    </row>
    <row r="230" spans="1:5" x14ac:dyDescent="0.2">
      <c r="A230" t="s">
        <v>1347</v>
      </c>
      <c r="B230" t="s">
        <v>1642</v>
      </c>
      <c r="C230" t="s">
        <v>1923</v>
      </c>
      <c r="D230" t="s">
        <v>2062</v>
      </c>
      <c r="E230">
        <v>1</v>
      </c>
    </row>
    <row r="231" spans="1:5" x14ac:dyDescent="0.2">
      <c r="A231" t="s">
        <v>1350</v>
      </c>
      <c r="B231" t="s">
        <v>1645</v>
      </c>
      <c r="C231" t="s">
        <v>1926</v>
      </c>
      <c r="D231" t="s">
        <v>2043</v>
      </c>
      <c r="E231">
        <v>1</v>
      </c>
    </row>
    <row r="232" spans="1:5" x14ac:dyDescent="0.2">
      <c r="A232" t="s">
        <v>1352</v>
      </c>
      <c r="B232" t="s">
        <v>1647</v>
      </c>
      <c r="C232" t="s">
        <v>1928</v>
      </c>
      <c r="D232" t="s">
        <v>2052</v>
      </c>
      <c r="E232">
        <v>1</v>
      </c>
    </row>
    <row r="233" spans="1:5" x14ac:dyDescent="0.2">
      <c r="A233" t="s">
        <v>1353</v>
      </c>
      <c r="B233" t="s">
        <v>1648</v>
      </c>
      <c r="C233" t="s">
        <v>1929</v>
      </c>
      <c r="D233" t="s">
        <v>2077</v>
      </c>
      <c r="E233">
        <v>1</v>
      </c>
    </row>
    <row r="234" spans="1:5" x14ac:dyDescent="0.2">
      <c r="A234" t="s">
        <v>1354</v>
      </c>
      <c r="B234" t="s">
        <v>1649</v>
      </c>
      <c r="C234" t="s">
        <v>1930</v>
      </c>
      <c r="D234" t="s">
        <v>2134</v>
      </c>
      <c r="E234">
        <v>1</v>
      </c>
    </row>
    <row r="235" spans="1:5" x14ac:dyDescent="0.2">
      <c r="A235" t="s">
        <v>1356</v>
      </c>
      <c r="B235" t="s">
        <v>1651</v>
      </c>
      <c r="C235" t="s">
        <v>1932</v>
      </c>
      <c r="D235" t="s">
        <v>2069</v>
      </c>
      <c r="E235">
        <v>1</v>
      </c>
    </row>
    <row r="236" spans="1:5" x14ac:dyDescent="0.2">
      <c r="A236" t="s">
        <v>1357</v>
      </c>
      <c r="B236" t="s">
        <v>1652</v>
      </c>
      <c r="C236" t="s">
        <v>1933</v>
      </c>
      <c r="D236" t="s">
        <v>2136</v>
      </c>
      <c r="E236">
        <v>1</v>
      </c>
    </row>
    <row r="237" spans="1:5" x14ac:dyDescent="0.2">
      <c r="A237" t="s">
        <v>1358</v>
      </c>
      <c r="B237" t="s">
        <v>1653</v>
      </c>
      <c r="C237" t="s">
        <v>1934</v>
      </c>
      <c r="D237" t="s">
        <v>2034</v>
      </c>
      <c r="E237">
        <v>1</v>
      </c>
    </row>
    <row r="238" spans="1:5" x14ac:dyDescent="0.2">
      <c r="A238" t="s">
        <v>1359</v>
      </c>
      <c r="B238" t="s">
        <v>1654</v>
      </c>
      <c r="C238" t="s">
        <v>1935</v>
      </c>
      <c r="D238" t="s">
        <v>2137</v>
      </c>
      <c r="E238">
        <v>1</v>
      </c>
    </row>
    <row r="239" spans="1:5" x14ac:dyDescent="0.2">
      <c r="A239" t="s">
        <v>1360</v>
      </c>
      <c r="B239" t="s">
        <v>1465</v>
      </c>
      <c r="C239" t="s">
        <v>1936</v>
      </c>
      <c r="D239" t="s">
        <v>2045</v>
      </c>
      <c r="E239">
        <v>1</v>
      </c>
    </row>
    <row r="240" spans="1:5" x14ac:dyDescent="0.2">
      <c r="A240" t="s">
        <v>1361</v>
      </c>
      <c r="B240" t="s">
        <v>1655</v>
      </c>
      <c r="C240" t="s">
        <v>1937</v>
      </c>
      <c r="D240" t="s">
        <v>2132</v>
      </c>
      <c r="E240">
        <v>1</v>
      </c>
    </row>
    <row r="241" spans="1:5" x14ac:dyDescent="0.2">
      <c r="A241" t="s">
        <v>1363</v>
      </c>
      <c r="B241" t="s">
        <v>1657</v>
      </c>
      <c r="C241" t="s">
        <v>1939</v>
      </c>
      <c r="D241" t="s">
        <v>2069</v>
      </c>
      <c r="E241">
        <v>1</v>
      </c>
    </row>
    <row r="242" spans="1:5" x14ac:dyDescent="0.2">
      <c r="A242" t="s">
        <v>1364</v>
      </c>
      <c r="B242" t="s">
        <v>1658</v>
      </c>
      <c r="C242" t="s">
        <v>1940</v>
      </c>
      <c r="D242" t="s">
        <v>2139</v>
      </c>
      <c r="E242">
        <v>1</v>
      </c>
    </row>
    <row r="243" spans="1:5" x14ac:dyDescent="0.2">
      <c r="A243" t="s">
        <v>1365</v>
      </c>
      <c r="B243" t="s">
        <v>1659</v>
      </c>
      <c r="C243" t="s">
        <v>1941</v>
      </c>
      <c r="D243" t="s">
        <v>2121</v>
      </c>
      <c r="E243">
        <v>1</v>
      </c>
    </row>
    <row r="244" spans="1:5" x14ac:dyDescent="0.2">
      <c r="A244" t="s">
        <v>1367</v>
      </c>
      <c r="B244" t="s">
        <v>1553</v>
      </c>
      <c r="C244" t="s">
        <v>1943</v>
      </c>
      <c r="D244" t="s">
        <v>2051</v>
      </c>
      <c r="E244">
        <v>1</v>
      </c>
    </row>
    <row r="245" spans="1:5" x14ac:dyDescent="0.2">
      <c r="A245" t="s">
        <v>1369</v>
      </c>
      <c r="B245" t="s">
        <v>1468</v>
      </c>
      <c r="C245" t="s">
        <v>1507</v>
      </c>
      <c r="D245" t="s">
        <v>2140</v>
      </c>
      <c r="E245">
        <v>1</v>
      </c>
    </row>
    <row r="246" spans="1:5" x14ac:dyDescent="0.2">
      <c r="A246" t="s">
        <v>1370</v>
      </c>
      <c r="B246" t="s">
        <v>1661</v>
      </c>
      <c r="C246" t="s">
        <v>1945</v>
      </c>
      <c r="D246" t="s">
        <v>2038</v>
      </c>
      <c r="E246">
        <v>1</v>
      </c>
    </row>
    <row r="247" spans="1:5" x14ac:dyDescent="0.2">
      <c r="A247" t="s">
        <v>1375</v>
      </c>
      <c r="B247" t="s">
        <v>1543</v>
      </c>
      <c r="C247" t="s">
        <v>1950</v>
      </c>
      <c r="D247" t="s">
        <v>2143</v>
      </c>
      <c r="E247">
        <v>1</v>
      </c>
    </row>
    <row r="248" spans="1:5" x14ac:dyDescent="0.2">
      <c r="A248" t="s">
        <v>1376</v>
      </c>
      <c r="B248" t="s">
        <v>1664</v>
      </c>
      <c r="C248" t="s">
        <v>1951</v>
      </c>
      <c r="D248" t="s">
        <v>2044</v>
      </c>
      <c r="E248">
        <v>1</v>
      </c>
    </row>
    <row r="249" spans="1:5" x14ac:dyDescent="0.2">
      <c r="A249" t="s">
        <v>1377</v>
      </c>
      <c r="B249" t="s">
        <v>1665</v>
      </c>
      <c r="C249" t="s">
        <v>1952</v>
      </c>
      <c r="D249" t="s">
        <v>2144</v>
      </c>
      <c r="E249">
        <v>1</v>
      </c>
    </row>
    <row r="250" spans="1:5" x14ac:dyDescent="0.2">
      <c r="A250" t="s">
        <v>1378</v>
      </c>
      <c r="B250" t="s">
        <v>1666</v>
      </c>
      <c r="C250" t="s">
        <v>1953</v>
      </c>
      <c r="D250" t="s">
        <v>2145</v>
      </c>
      <c r="E250">
        <v>1</v>
      </c>
    </row>
    <row r="251" spans="1:5" x14ac:dyDescent="0.2">
      <c r="A251" t="s">
        <v>1379</v>
      </c>
      <c r="B251" t="s">
        <v>1629</v>
      </c>
      <c r="C251" t="s">
        <v>1539</v>
      </c>
      <c r="D251" t="s">
        <v>2146</v>
      </c>
      <c r="E251">
        <v>1</v>
      </c>
    </row>
    <row r="252" spans="1:5" x14ac:dyDescent="0.2">
      <c r="A252" t="s">
        <v>1381</v>
      </c>
      <c r="B252" t="s">
        <v>1490</v>
      </c>
      <c r="C252" t="s">
        <v>1955</v>
      </c>
      <c r="D252" t="s">
        <v>2033</v>
      </c>
      <c r="E252">
        <v>1</v>
      </c>
    </row>
    <row r="253" spans="1:5" x14ac:dyDescent="0.2">
      <c r="A253" t="s">
        <v>1382</v>
      </c>
      <c r="B253" t="s">
        <v>1668</v>
      </c>
      <c r="C253" t="s">
        <v>1956</v>
      </c>
      <c r="D253" t="s">
        <v>2055</v>
      </c>
      <c r="E253">
        <v>1</v>
      </c>
    </row>
    <row r="254" spans="1:5" x14ac:dyDescent="0.2">
      <c r="A254" t="s">
        <v>1383</v>
      </c>
      <c r="B254" t="s">
        <v>1669</v>
      </c>
      <c r="C254" t="s">
        <v>1957</v>
      </c>
      <c r="D254" t="s">
        <v>2138</v>
      </c>
      <c r="E254">
        <v>1</v>
      </c>
    </row>
    <row r="255" spans="1:5" x14ac:dyDescent="0.2">
      <c r="A255" t="s">
        <v>1385</v>
      </c>
      <c r="B255" t="s">
        <v>1671</v>
      </c>
      <c r="C255" t="s">
        <v>1959</v>
      </c>
      <c r="D255" t="s">
        <v>2149</v>
      </c>
      <c r="E255">
        <v>1</v>
      </c>
    </row>
    <row r="256" spans="1:5" x14ac:dyDescent="0.2">
      <c r="A256" t="s">
        <v>1388</v>
      </c>
      <c r="B256" t="s">
        <v>1674</v>
      </c>
      <c r="C256" t="s">
        <v>1962</v>
      </c>
      <c r="D256" t="s">
        <v>2151</v>
      </c>
      <c r="E256">
        <v>1</v>
      </c>
    </row>
    <row r="257" spans="1:5" x14ac:dyDescent="0.2">
      <c r="A257" t="s">
        <v>1389</v>
      </c>
      <c r="B257" t="s">
        <v>1618</v>
      </c>
      <c r="C257" t="s">
        <v>1963</v>
      </c>
      <c r="D257" t="s">
        <v>2091</v>
      </c>
      <c r="E257">
        <v>1</v>
      </c>
    </row>
    <row r="258" spans="1:5" x14ac:dyDescent="0.2">
      <c r="A258" t="s">
        <v>1390</v>
      </c>
      <c r="B258" t="s">
        <v>1675</v>
      </c>
      <c r="C258" t="s">
        <v>1964</v>
      </c>
      <c r="D258" t="s">
        <v>2099</v>
      </c>
      <c r="E258">
        <v>1</v>
      </c>
    </row>
    <row r="259" spans="1:5" x14ac:dyDescent="0.2">
      <c r="A259" t="s">
        <v>1391</v>
      </c>
      <c r="B259" t="s">
        <v>1676</v>
      </c>
      <c r="C259" t="s">
        <v>1965</v>
      </c>
      <c r="D259" t="s">
        <v>2099</v>
      </c>
      <c r="E259">
        <v>1</v>
      </c>
    </row>
    <row r="260" spans="1:5" x14ac:dyDescent="0.2">
      <c r="A260" t="s">
        <v>1392</v>
      </c>
      <c r="B260" t="s">
        <v>1677</v>
      </c>
      <c r="C260" t="s">
        <v>1966</v>
      </c>
      <c r="D260" t="s">
        <v>2128</v>
      </c>
      <c r="E260">
        <v>1</v>
      </c>
    </row>
    <row r="261" spans="1:5" x14ac:dyDescent="0.2">
      <c r="A261" t="s">
        <v>1393</v>
      </c>
      <c r="B261" t="s">
        <v>1551</v>
      </c>
      <c r="C261" t="s">
        <v>1967</v>
      </c>
      <c r="D261" t="s">
        <v>2040</v>
      </c>
      <c r="E261">
        <v>1</v>
      </c>
    </row>
    <row r="262" spans="1:5" x14ac:dyDescent="0.2">
      <c r="A262" t="s">
        <v>1395</v>
      </c>
      <c r="B262" t="s">
        <v>1497</v>
      </c>
      <c r="C262" t="s">
        <v>1969</v>
      </c>
      <c r="D262" t="s">
        <v>2099</v>
      </c>
      <c r="E262">
        <v>1</v>
      </c>
    </row>
    <row r="263" spans="1:5" x14ac:dyDescent="0.2">
      <c r="A263" t="s">
        <v>1396</v>
      </c>
      <c r="B263" t="s">
        <v>1679</v>
      </c>
      <c r="C263" t="s">
        <v>1970</v>
      </c>
      <c r="D263" t="s">
        <v>2152</v>
      </c>
      <c r="E263">
        <v>1</v>
      </c>
    </row>
    <row r="264" spans="1:5" x14ac:dyDescent="0.2">
      <c r="A264" t="s">
        <v>1399</v>
      </c>
      <c r="B264" t="s">
        <v>1682</v>
      </c>
      <c r="C264" t="s">
        <v>1973</v>
      </c>
      <c r="D264" t="s">
        <v>2154</v>
      </c>
      <c r="E264">
        <v>1</v>
      </c>
    </row>
    <row r="265" spans="1:5" x14ac:dyDescent="0.2">
      <c r="A265" t="s">
        <v>1400</v>
      </c>
      <c r="B265" t="s">
        <v>1683</v>
      </c>
      <c r="C265" t="s">
        <v>1974</v>
      </c>
      <c r="D265" t="s">
        <v>2155</v>
      </c>
      <c r="E265">
        <v>1</v>
      </c>
    </row>
    <row r="266" spans="1:5" x14ac:dyDescent="0.2">
      <c r="A266" t="s">
        <v>1401</v>
      </c>
      <c r="B266" t="s">
        <v>1684</v>
      </c>
      <c r="C266" t="s">
        <v>1975</v>
      </c>
      <c r="D266" t="s">
        <v>2132</v>
      </c>
      <c r="E266">
        <v>1</v>
      </c>
    </row>
    <row r="267" spans="1:5" x14ac:dyDescent="0.2">
      <c r="A267" t="s">
        <v>1402</v>
      </c>
      <c r="B267" t="s">
        <v>1685</v>
      </c>
      <c r="C267" t="s">
        <v>1976</v>
      </c>
      <c r="D267" t="s">
        <v>2071</v>
      </c>
      <c r="E267">
        <v>1</v>
      </c>
    </row>
    <row r="268" spans="1:5" x14ac:dyDescent="0.2">
      <c r="A268" t="s">
        <v>1403</v>
      </c>
      <c r="B268" t="s">
        <v>1686</v>
      </c>
      <c r="C268" t="s">
        <v>1977</v>
      </c>
      <c r="D268" t="s">
        <v>2069</v>
      </c>
      <c r="E268">
        <v>1</v>
      </c>
    </row>
    <row r="269" spans="1:5" x14ac:dyDescent="0.2">
      <c r="A269" t="s">
        <v>1404</v>
      </c>
      <c r="B269" t="s">
        <v>1687</v>
      </c>
      <c r="C269" t="s">
        <v>1978</v>
      </c>
      <c r="D269" t="s">
        <v>2108</v>
      </c>
      <c r="E269">
        <v>1</v>
      </c>
    </row>
    <row r="270" spans="1:5" x14ac:dyDescent="0.2">
      <c r="A270" t="s">
        <v>1406</v>
      </c>
      <c r="B270" t="s">
        <v>1689</v>
      </c>
      <c r="C270" t="s">
        <v>1980</v>
      </c>
      <c r="D270" t="s">
        <v>2037</v>
      </c>
      <c r="E270">
        <v>1</v>
      </c>
    </row>
    <row r="271" spans="1:5" x14ac:dyDescent="0.2">
      <c r="A271" t="s">
        <v>1407</v>
      </c>
      <c r="B271" t="s">
        <v>1690</v>
      </c>
      <c r="C271" t="s">
        <v>1981</v>
      </c>
      <c r="D271" t="s">
        <v>2037</v>
      </c>
      <c r="E271">
        <v>1</v>
      </c>
    </row>
    <row r="272" spans="1:5" x14ac:dyDescent="0.2">
      <c r="A272" t="s">
        <v>1408</v>
      </c>
      <c r="B272" t="s">
        <v>1691</v>
      </c>
      <c r="C272" t="s">
        <v>1982</v>
      </c>
      <c r="D272" t="s">
        <v>2069</v>
      </c>
      <c r="E272">
        <v>1</v>
      </c>
    </row>
    <row r="273" spans="1:5" x14ac:dyDescent="0.2">
      <c r="A273" t="s">
        <v>1410</v>
      </c>
      <c r="B273" t="s">
        <v>1660</v>
      </c>
      <c r="C273" t="s">
        <v>1984</v>
      </c>
      <c r="D273" t="s">
        <v>2116</v>
      </c>
      <c r="E273">
        <v>1</v>
      </c>
    </row>
    <row r="274" spans="1:5" x14ac:dyDescent="0.2">
      <c r="A274" t="s">
        <v>1411</v>
      </c>
      <c r="B274" t="s">
        <v>1692</v>
      </c>
      <c r="C274" t="s">
        <v>1985</v>
      </c>
      <c r="D274" t="s">
        <v>2044</v>
      </c>
      <c r="E274">
        <v>1</v>
      </c>
    </row>
    <row r="275" spans="1:5" x14ac:dyDescent="0.2">
      <c r="A275" t="s">
        <v>1412</v>
      </c>
      <c r="B275" t="s">
        <v>1693</v>
      </c>
      <c r="C275" t="s">
        <v>1986</v>
      </c>
      <c r="D275" t="s">
        <v>2075</v>
      </c>
      <c r="E275">
        <v>1</v>
      </c>
    </row>
    <row r="276" spans="1:5" x14ac:dyDescent="0.2">
      <c r="A276" t="s">
        <v>1414</v>
      </c>
      <c r="B276" t="s">
        <v>1694</v>
      </c>
      <c r="C276" t="s">
        <v>1988</v>
      </c>
      <c r="D276" t="s">
        <v>2082</v>
      </c>
      <c r="E276">
        <v>1</v>
      </c>
    </row>
    <row r="277" spans="1:5" x14ac:dyDescent="0.2">
      <c r="A277" t="s">
        <v>1415</v>
      </c>
      <c r="B277" t="s">
        <v>1695</v>
      </c>
      <c r="C277" t="s">
        <v>1989</v>
      </c>
      <c r="D277" t="s">
        <v>2079</v>
      </c>
      <c r="E277">
        <v>1</v>
      </c>
    </row>
    <row r="278" spans="1:5" x14ac:dyDescent="0.2">
      <c r="A278" t="s">
        <v>1416</v>
      </c>
      <c r="B278" t="s">
        <v>1696</v>
      </c>
      <c r="C278" t="s">
        <v>1990</v>
      </c>
      <c r="D278" t="s">
        <v>2045</v>
      </c>
      <c r="E278">
        <v>1</v>
      </c>
    </row>
    <row r="279" spans="1:5" x14ac:dyDescent="0.2">
      <c r="A279" t="s">
        <v>1417</v>
      </c>
      <c r="B279" t="s">
        <v>1593</v>
      </c>
      <c r="C279" t="s">
        <v>1991</v>
      </c>
      <c r="D279" t="s">
        <v>2055</v>
      </c>
      <c r="E279">
        <v>1</v>
      </c>
    </row>
    <row r="280" spans="1:5" x14ac:dyDescent="0.2">
      <c r="A280" t="s">
        <v>1418</v>
      </c>
      <c r="B280" t="s">
        <v>1471</v>
      </c>
      <c r="C280" t="s">
        <v>1992</v>
      </c>
      <c r="D280" t="s">
        <v>2156</v>
      </c>
      <c r="E280">
        <v>1</v>
      </c>
    </row>
    <row r="281" spans="1:5" x14ac:dyDescent="0.2">
      <c r="A281" t="s">
        <v>1420</v>
      </c>
      <c r="B281" t="s">
        <v>1481</v>
      </c>
      <c r="C281" t="s">
        <v>1994</v>
      </c>
      <c r="D281" t="s">
        <v>2157</v>
      </c>
      <c r="E281">
        <v>1</v>
      </c>
    </row>
    <row r="282" spans="1:5" x14ac:dyDescent="0.2">
      <c r="A282" t="s">
        <v>1421</v>
      </c>
      <c r="B282" t="s">
        <v>1698</v>
      </c>
      <c r="C282" t="s">
        <v>1995</v>
      </c>
      <c r="D282" t="s">
        <v>2069</v>
      </c>
      <c r="E282">
        <v>1</v>
      </c>
    </row>
    <row r="283" spans="1:5" x14ac:dyDescent="0.2">
      <c r="A283" t="s">
        <v>1422</v>
      </c>
      <c r="B283" t="s">
        <v>1699</v>
      </c>
      <c r="C283" t="s">
        <v>1996</v>
      </c>
      <c r="D283" t="s">
        <v>2158</v>
      </c>
      <c r="E283">
        <v>1</v>
      </c>
    </row>
    <row r="284" spans="1:5" x14ac:dyDescent="0.2">
      <c r="A284" t="s">
        <v>1423</v>
      </c>
      <c r="B284" t="s">
        <v>1700</v>
      </c>
      <c r="C284" t="s">
        <v>1993</v>
      </c>
      <c r="D284" t="s">
        <v>2037</v>
      </c>
      <c r="E284">
        <v>1</v>
      </c>
    </row>
    <row r="285" spans="1:5" x14ac:dyDescent="0.2">
      <c r="A285" t="s">
        <v>1424</v>
      </c>
      <c r="B285" t="s">
        <v>1701</v>
      </c>
      <c r="C285" t="s">
        <v>1997</v>
      </c>
      <c r="D285" t="s">
        <v>2148</v>
      </c>
      <c r="E285">
        <v>1</v>
      </c>
    </row>
    <row r="286" spans="1:5" x14ac:dyDescent="0.2">
      <c r="A286" t="s">
        <v>1425</v>
      </c>
      <c r="B286" t="s">
        <v>1477</v>
      </c>
      <c r="C286" t="s">
        <v>1998</v>
      </c>
      <c r="D286" t="s">
        <v>2159</v>
      </c>
      <c r="E286">
        <v>1</v>
      </c>
    </row>
    <row r="287" spans="1:5" x14ac:dyDescent="0.2">
      <c r="A287" t="s">
        <v>1427</v>
      </c>
      <c r="B287" t="s">
        <v>1703</v>
      </c>
      <c r="C287" t="s">
        <v>2000</v>
      </c>
      <c r="D287" t="s">
        <v>2160</v>
      </c>
      <c r="E287">
        <v>1</v>
      </c>
    </row>
    <row r="288" spans="1:5" x14ac:dyDescent="0.2">
      <c r="A288" t="s">
        <v>1428</v>
      </c>
      <c r="B288" t="s">
        <v>1577</v>
      </c>
      <c r="C288" t="s">
        <v>2001</v>
      </c>
      <c r="D288" t="s">
        <v>2161</v>
      </c>
      <c r="E288">
        <v>1</v>
      </c>
    </row>
    <row r="289" spans="1:5" x14ac:dyDescent="0.2">
      <c r="A289" t="s">
        <v>1429</v>
      </c>
      <c r="B289" t="s">
        <v>1704</v>
      </c>
      <c r="C289" t="s">
        <v>2002</v>
      </c>
      <c r="D289" t="s">
        <v>2082</v>
      </c>
      <c r="E289">
        <v>1</v>
      </c>
    </row>
    <row r="290" spans="1:5" x14ac:dyDescent="0.2">
      <c r="A290" t="s">
        <v>1430</v>
      </c>
      <c r="B290" t="s">
        <v>1705</v>
      </c>
      <c r="C290" t="s">
        <v>2003</v>
      </c>
      <c r="D290" t="s">
        <v>2049</v>
      </c>
      <c r="E290">
        <v>1</v>
      </c>
    </row>
    <row r="291" spans="1:5" x14ac:dyDescent="0.2">
      <c r="A291" t="s">
        <v>1431</v>
      </c>
      <c r="B291" t="s">
        <v>1706</v>
      </c>
      <c r="C291" t="s">
        <v>2004</v>
      </c>
      <c r="D291" t="s">
        <v>2034</v>
      </c>
      <c r="E291">
        <v>1</v>
      </c>
    </row>
    <row r="292" spans="1:5" x14ac:dyDescent="0.2">
      <c r="A292" t="s">
        <v>1433</v>
      </c>
      <c r="B292" t="s">
        <v>1672</v>
      </c>
      <c r="C292" t="s">
        <v>2006</v>
      </c>
      <c r="D292" t="s">
        <v>2125</v>
      </c>
      <c r="E292">
        <v>1</v>
      </c>
    </row>
    <row r="293" spans="1:5" x14ac:dyDescent="0.2">
      <c r="A293" t="s">
        <v>1435</v>
      </c>
      <c r="B293" t="s">
        <v>1709</v>
      </c>
      <c r="C293" t="s">
        <v>2008</v>
      </c>
      <c r="D293" t="s">
        <v>2046</v>
      </c>
      <c r="E293">
        <v>1</v>
      </c>
    </row>
    <row r="294" spans="1:5" x14ac:dyDescent="0.2">
      <c r="A294" t="s">
        <v>1436</v>
      </c>
      <c r="B294" t="s">
        <v>1643</v>
      </c>
      <c r="C294" t="s">
        <v>2009</v>
      </c>
      <c r="D294" t="s">
        <v>2067</v>
      </c>
      <c r="E294">
        <v>1</v>
      </c>
    </row>
    <row r="295" spans="1:5" x14ac:dyDescent="0.2">
      <c r="A295" t="s">
        <v>1438</v>
      </c>
      <c r="B295" t="s">
        <v>1711</v>
      </c>
      <c r="C295" t="s">
        <v>2011</v>
      </c>
      <c r="D295" t="s">
        <v>2133</v>
      </c>
      <c r="E295">
        <v>1</v>
      </c>
    </row>
    <row r="296" spans="1:5" x14ac:dyDescent="0.2">
      <c r="A296" t="s">
        <v>1439</v>
      </c>
      <c r="B296" t="s">
        <v>1712</v>
      </c>
      <c r="C296" t="s">
        <v>2012</v>
      </c>
      <c r="D296" t="s">
        <v>2164</v>
      </c>
      <c r="E296">
        <v>1</v>
      </c>
    </row>
    <row r="297" spans="1:5" x14ac:dyDescent="0.2">
      <c r="A297" t="s">
        <v>1440</v>
      </c>
      <c r="B297" t="s">
        <v>1713</v>
      </c>
      <c r="C297" t="s">
        <v>2013</v>
      </c>
      <c r="D297" t="s">
        <v>2126</v>
      </c>
      <c r="E297">
        <v>1</v>
      </c>
    </row>
    <row r="298" spans="1:5" x14ac:dyDescent="0.2">
      <c r="A298" t="s">
        <v>1441</v>
      </c>
      <c r="B298" t="s">
        <v>1714</v>
      </c>
      <c r="C298" t="s">
        <v>1993</v>
      </c>
      <c r="D298" t="s">
        <v>2069</v>
      </c>
      <c r="E298">
        <v>1</v>
      </c>
    </row>
    <row r="299" spans="1:5" x14ac:dyDescent="0.2">
      <c r="A299" t="s">
        <v>1442</v>
      </c>
      <c r="B299" t="s">
        <v>1715</v>
      </c>
      <c r="C299" t="s">
        <v>2014</v>
      </c>
      <c r="D299" t="s">
        <v>2136</v>
      </c>
      <c r="E299">
        <v>1</v>
      </c>
    </row>
    <row r="300" spans="1:5" x14ac:dyDescent="0.2">
      <c r="A300" t="s">
        <v>1443</v>
      </c>
      <c r="B300" t="s">
        <v>1716</v>
      </c>
      <c r="C300" t="s">
        <v>2015</v>
      </c>
      <c r="D300" t="s">
        <v>2077</v>
      </c>
      <c r="E300">
        <v>1</v>
      </c>
    </row>
    <row r="301" spans="1:5" x14ac:dyDescent="0.2">
      <c r="A301" t="s">
        <v>1444</v>
      </c>
      <c r="B301" t="s">
        <v>1717</v>
      </c>
      <c r="C301" t="s">
        <v>2016</v>
      </c>
      <c r="D301" t="s">
        <v>2103</v>
      </c>
      <c r="E301">
        <v>1</v>
      </c>
    </row>
    <row r="302" spans="1:5" x14ac:dyDescent="0.2">
      <c r="A302" t="s">
        <v>1445</v>
      </c>
      <c r="B302" t="s">
        <v>1718</v>
      </c>
      <c r="C302" t="s">
        <v>2017</v>
      </c>
      <c r="D302" t="s">
        <v>2069</v>
      </c>
      <c r="E302">
        <v>1</v>
      </c>
    </row>
    <row r="303" spans="1:5" x14ac:dyDescent="0.2">
      <c r="A303" t="s">
        <v>1446</v>
      </c>
      <c r="B303" t="s">
        <v>1719</v>
      </c>
      <c r="C303" t="s">
        <v>2018</v>
      </c>
      <c r="D303" t="s">
        <v>2132</v>
      </c>
      <c r="E303">
        <v>1</v>
      </c>
    </row>
    <row r="304" spans="1:5" x14ac:dyDescent="0.2">
      <c r="A304" t="s">
        <v>1447</v>
      </c>
      <c r="B304" t="s">
        <v>1720</v>
      </c>
      <c r="C304" t="s">
        <v>2019</v>
      </c>
      <c r="D304" t="s">
        <v>2050</v>
      </c>
      <c r="E304">
        <v>1</v>
      </c>
    </row>
    <row r="305" spans="1:5" x14ac:dyDescent="0.2">
      <c r="A305" t="s">
        <v>1448</v>
      </c>
      <c r="B305" t="s">
        <v>1497</v>
      </c>
      <c r="C305" t="s">
        <v>2020</v>
      </c>
      <c r="D305" t="s">
        <v>2165</v>
      </c>
      <c r="E305">
        <v>1</v>
      </c>
    </row>
    <row r="306" spans="1:5" x14ac:dyDescent="0.2">
      <c r="A306" t="s">
        <v>1449</v>
      </c>
      <c r="B306" t="s">
        <v>1721</v>
      </c>
      <c r="C306" t="s">
        <v>1968</v>
      </c>
      <c r="D306" t="s">
        <v>2076</v>
      </c>
      <c r="E306">
        <v>1</v>
      </c>
    </row>
    <row r="307" spans="1:5" x14ac:dyDescent="0.2">
      <c r="A307" t="s">
        <v>1450</v>
      </c>
      <c r="B307" t="s">
        <v>1722</v>
      </c>
      <c r="C307" t="s">
        <v>2021</v>
      </c>
      <c r="D307" t="s">
        <v>2062</v>
      </c>
      <c r="E307">
        <v>1</v>
      </c>
    </row>
    <row r="308" spans="1:5" x14ac:dyDescent="0.2">
      <c r="A308" t="s">
        <v>1451</v>
      </c>
      <c r="B308" t="s">
        <v>1723</v>
      </c>
      <c r="C308" t="s">
        <v>2022</v>
      </c>
      <c r="D308" t="s">
        <v>2128</v>
      </c>
      <c r="E308">
        <v>1</v>
      </c>
    </row>
    <row r="309" spans="1:5" x14ac:dyDescent="0.2">
      <c r="A309" t="s">
        <v>1452</v>
      </c>
      <c r="B309" t="s">
        <v>1586</v>
      </c>
      <c r="C309" t="s">
        <v>2023</v>
      </c>
      <c r="D309" t="s">
        <v>2069</v>
      </c>
      <c r="E309">
        <v>1</v>
      </c>
    </row>
    <row r="310" spans="1:5" x14ac:dyDescent="0.2">
      <c r="A310" t="s">
        <v>1453</v>
      </c>
      <c r="B310" t="s">
        <v>1724</v>
      </c>
      <c r="C310" t="s">
        <v>2024</v>
      </c>
      <c r="D310" t="s">
        <v>2166</v>
      </c>
      <c r="E310">
        <v>1</v>
      </c>
    </row>
    <row r="311" spans="1:5" x14ac:dyDescent="0.2">
      <c r="A311" t="s">
        <v>1454</v>
      </c>
      <c r="B311" t="s">
        <v>1672</v>
      </c>
      <c r="C311" t="s">
        <v>2025</v>
      </c>
      <c r="D311" t="s">
        <v>2069</v>
      </c>
      <c r="E311">
        <v>1</v>
      </c>
    </row>
    <row r="312" spans="1:5" x14ac:dyDescent="0.2">
      <c r="A312" t="s">
        <v>1455</v>
      </c>
      <c r="B312" t="s">
        <v>1725</v>
      </c>
      <c r="C312" t="s">
        <v>2026</v>
      </c>
      <c r="D312" t="s">
        <v>2167</v>
      </c>
      <c r="E312">
        <v>1</v>
      </c>
    </row>
    <row r="313" spans="1:5" x14ac:dyDescent="0.2">
      <c r="A313" t="s">
        <v>1456</v>
      </c>
      <c r="B313" t="s">
        <v>1726</v>
      </c>
      <c r="C313" t="s">
        <v>2027</v>
      </c>
      <c r="D313" t="s">
        <v>2119</v>
      </c>
      <c r="E313">
        <v>1</v>
      </c>
    </row>
    <row r="314" spans="1:5" x14ac:dyDescent="0.2">
      <c r="A314" t="s">
        <v>1457</v>
      </c>
      <c r="B314" t="s">
        <v>1727</v>
      </c>
      <c r="C314" t="s">
        <v>2028</v>
      </c>
      <c r="D314" t="s">
        <v>2040</v>
      </c>
      <c r="E314">
        <v>1</v>
      </c>
    </row>
    <row r="315" spans="1:5" x14ac:dyDescent="0.2">
      <c r="A315" t="s">
        <v>1458</v>
      </c>
      <c r="B315" t="s">
        <v>1728</v>
      </c>
      <c r="C315" t="s">
        <v>2029</v>
      </c>
      <c r="D315" t="s">
        <v>2112</v>
      </c>
      <c r="E315">
        <v>1</v>
      </c>
    </row>
    <row r="316" spans="1:5" x14ac:dyDescent="0.2">
      <c r="A316" t="s">
        <v>1459</v>
      </c>
      <c r="B316" t="s">
        <v>1729</v>
      </c>
      <c r="C316" t="s">
        <v>2030</v>
      </c>
      <c r="D316" t="s">
        <v>2050</v>
      </c>
      <c r="E316">
        <v>1</v>
      </c>
    </row>
    <row r="317" spans="1:5" x14ac:dyDescent="0.2">
      <c r="A317" t="s">
        <v>1460</v>
      </c>
      <c r="B317" t="s">
        <v>1730</v>
      </c>
      <c r="C317" t="s">
        <v>2031</v>
      </c>
      <c r="D317" t="s">
        <v>2168</v>
      </c>
      <c r="E317">
        <v>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40"/>
  <sheetViews>
    <sheetView workbookViewId="0"/>
  </sheetViews>
  <sheetFormatPr baseColWidth="10" defaultColWidth="8.83203125" defaultRowHeight="15" x14ac:dyDescent="0.2"/>
  <cols>
    <col min="1" max="1" width="37.6640625" customWidth="1"/>
    <col min="2" max="2" width="5.6640625" customWidth="1"/>
  </cols>
  <sheetData>
    <row r="1" spans="1:2" x14ac:dyDescent="0.2">
      <c r="A1" s="1" t="s">
        <v>5</v>
      </c>
      <c r="B1" s="1" t="s">
        <v>4531</v>
      </c>
    </row>
    <row r="2" spans="1:2" x14ac:dyDescent="0.2">
      <c r="A2" t="s">
        <v>2052</v>
      </c>
      <c r="B2">
        <v>52</v>
      </c>
    </row>
    <row r="3" spans="1:2" x14ac:dyDescent="0.2">
      <c r="A3" t="s">
        <v>2045</v>
      </c>
      <c r="B3">
        <v>45</v>
      </c>
    </row>
    <row r="4" spans="1:2" x14ac:dyDescent="0.2">
      <c r="A4" t="s">
        <v>2067</v>
      </c>
      <c r="B4">
        <v>45</v>
      </c>
    </row>
    <row r="5" spans="1:2" x14ac:dyDescent="0.2">
      <c r="A5" t="s">
        <v>2037</v>
      </c>
      <c r="B5">
        <v>31</v>
      </c>
    </row>
    <row r="6" spans="1:2" x14ac:dyDescent="0.2">
      <c r="A6" t="s">
        <v>2040</v>
      </c>
      <c r="B6">
        <v>30</v>
      </c>
    </row>
    <row r="7" spans="1:2" x14ac:dyDescent="0.2">
      <c r="A7" t="s">
        <v>2050</v>
      </c>
      <c r="B7">
        <v>24</v>
      </c>
    </row>
    <row r="8" spans="1:2" x14ac:dyDescent="0.2">
      <c r="A8" t="s">
        <v>2034</v>
      </c>
      <c r="B8">
        <v>20</v>
      </c>
    </row>
    <row r="9" spans="1:2" x14ac:dyDescent="0.2">
      <c r="A9" t="s">
        <v>2069</v>
      </c>
      <c r="B9">
        <v>19</v>
      </c>
    </row>
    <row r="10" spans="1:2" x14ac:dyDescent="0.2">
      <c r="A10" t="s">
        <v>2044</v>
      </c>
      <c r="B10">
        <v>18</v>
      </c>
    </row>
    <row r="11" spans="1:2" x14ac:dyDescent="0.2">
      <c r="A11" t="s">
        <v>2062</v>
      </c>
      <c r="B11">
        <v>16</v>
      </c>
    </row>
    <row r="12" spans="1:2" x14ac:dyDescent="0.2">
      <c r="A12" t="s">
        <v>2043</v>
      </c>
      <c r="B12">
        <v>15</v>
      </c>
    </row>
    <row r="13" spans="1:2" x14ac:dyDescent="0.2">
      <c r="A13" t="s">
        <v>2033</v>
      </c>
      <c r="B13">
        <v>14</v>
      </c>
    </row>
    <row r="14" spans="1:2" x14ac:dyDescent="0.2">
      <c r="A14" t="s">
        <v>2049</v>
      </c>
      <c r="B14">
        <v>13</v>
      </c>
    </row>
    <row r="15" spans="1:2" x14ac:dyDescent="0.2">
      <c r="A15" t="s">
        <v>2032</v>
      </c>
      <c r="B15">
        <v>12</v>
      </c>
    </row>
    <row r="16" spans="1:2" x14ac:dyDescent="0.2">
      <c r="A16" t="s">
        <v>2051</v>
      </c>
      <c r="B16">
        <v>10</v>
      </c>
    </row>
    <row r="17" spans="1:2" x14ac:dyDescent="0.2">
      <c r="A17" t="s">
        <v>2112</v>
      </c>
      <c r="B17">
        <v>10</v>
      </c>
    </row>
    <row r="18" spans="1:2" x14ac:dyDescent="0.2">
      <c r="A18" t="s">
        <v>2048</v>
      </c>
      <c r="B18">
        <v>10</v>
      </c>
    </row>
    <row r="19" spans="1:2" x14ac:dyDescent="0.2">
      <c r="A19" t="s">
        <v>2102</v>
      </c>
      <c r="B19">
        <v>9</v>
      </c>
    </row>
    <row r="20" spans="1:2" x14ac:dyDescent="0.2">
      <c r="A20" t="s">
        <v>2046</v>
      </c>
      <c r="B20">
        <v>9</v>
      </c>
    </row>
    <row r="21" spans="1:2" x14ac:dyDescent="0.2">
      <c r="A21" t="s">
        <v>2082</v>
      </c>
      <c r="B21">
        <v>7</v>
      </c>
    </row>
    <row r="22" spans="1:2" x14ac:dyDescent="0.2">
      <c r="A22" t="s">
        <v>2059</v>
      </c>
      <c r="B22">
        <v>7</v>
      </c>
    </row>
    <row r="23" spans="1:2" x14ac:dyDescent="0.2">
      <c r="A23" t="s">
        <v>2065</v>
      </c>
      <c r="B23">
        <v>7</v>
      </c>
    </row>
    <row r="24" spans="1:2" x14ac:dyDescent="0.2">
      <c r="A24" t="s">
        <v>2038</v>
      </c>
      <c r="B24">
        <v>6</v>
      </c>
    </row>
    <row r="25" spans="1:2" x14ac:dyDescent="0.2">
      <c r="A25" t="s">
        <v>2079</v>
      </c>
      <c r="B25">
        <v>6</v>
      </c>
    </row>
    <row r="26" spans="1:2" x14ac:dyDescent="0.2">
      <c r="A26" t="s">
        <v>2138</v>
      </c>
      <c r="B26">
        <v>6</v>
      </c>
    </row>
    <row r="27" spans="1:2" x14ac:dyDescent="0.2">
      <c r="A27" t="s">
        <v>2132</v>
      </c>
      <c r="B27">
        <v>6</v>
      </c>
    </row>
    <row r="28" spans="1:2" x14ac:dyDescent="0.2">
      <c r="A28" t="s">
        <v>2057</v>
      </c>
      <c r="B28">
        <v>6</v>
      </c>
    </row>
    <row r="29" spans="1:2" x14ac:dyDescent="0.2">
      <c r="A29" t="s">
        <v>2084</v>
      </c>
      <c r="B29">
        <v>6</v>
      </c>
    </row>
    <row r="30" spans="1:2" x14ac:dyDescent="0.2">
      <c r="A30" t="s">
        <v>2128</v>
      </c>
      <c r="B30">
        <v>5</v>
      </c>
    </row>
    <row r="31" spans="1:2" x14ac:dyDescent="0.2">
      <c r="A31" t="s">
        <v>2116</v>
      </c>
      <c r="B31">
        <v>5</v>
      </c>
    </row>
    <row r="32" spans="1:2" x14ac:dyDescent="0.2">
      <c r="A32" t="s">
        <v>2141</v>
      </c>
      <c r="B32">
        <v>5</v>
      </c>
    </row>
    <row r="33" spans="1:2" x14ac:dyDescent="0.2">
      <c r="A33" t="s">
        <v>2055</v>
      </c>
      <c r="B33">
        <v>5</v>
      </c>
    </row>
    <row r="34" spans="1:2" x14ac:dyDescent="0.2">
      <c r="A34" t="s">
        <v>2035</v>
      </c>
      <c r="B34">
        <v>4</v>
      </c>
    </row>
    <row r="35" spans="1:2" x14ac:dyDescent="0.2">
      <c r="A35" t="s">
        <v>2114</v>
      </c>
      <c r="B35">
        <v>4</v>
      </c>
    </row>
    <row r="36" spans="1:2" x14ac:dyDescent="0.2">
      <c r="A36" t="s">
        <v>2087</v>
      </c>
      <c r="B36">
        <v>4</v>
      </c>
    </row>
    <row r="37" spans="1:2" x14ac:dyDescent="0.2">
      <c r="A37" t="s">
        <v>2111</v>
      </c>
      <c r="B37">
        <v>4</v>
      </c>
    </row>
    <row r="38" spans="1:2" x14ac:dyDescent="0.2">
      <c r="A38" t="s">
        <v>2054</v>
      </c>
      <c r="B38">
        <v>4</v>
      </c>
    </row>
    <row r="39" spans="1:2" x14ac:dyDescent="0.2">
      <c r="A39" t="s">
        <v>2125</v>
      </c>
      <c r="B39">
        <v>4</v>
      </c>
    </row>
    <row r="40" spans="1:2" x14ac:dyDescent="0.2">
      <c r="A40" t="s">
        <v>2077</v>
      </c>
      <c r="B40">
        <v>4</v>
      </c>
    </row>
    <row r="41" spans="1:2" x14ac:dyDescent="0.2">
      <c r="A41" t="s">
        <v>2108</v>
      </c>
      <c r="B41">
        <v>4</v>
      </c>
    </row>
    <row r="42" spans="1:2" x14ac:dyDescent="0.2">
      <c r="A42" t="s">
        <v>2099</v>
      </c>
      <c r="B42">
        <v>4</v>
      </c>
    </row>
    <row r="43" spans="1:2" x14ac:dyDescent="0.2">
      <c r="A43" t="s">
        <v>2135</v>
      </c>
      <c r="B43">
        <v>4</v>
      </c>
    </row>
    <row r="44" spans="1:2" x14ac:dyDescent="0.2">
      <c r="A44" t="s">
        <v>2071</v>
      </c>
      <c r="B44">
        <v>3</v>
      </c>
    </row>
    <row r="45" spans="1:2" x14ac:dyDescent="0.2">
      <c r="A45" t="s">
        <v>2039</v>
      </c>
      <c r="B45">
        <v>3</v>
      </c>
    </row>
    <row r="46" spans="1:2" x14ac:dyDescent="0.2">
      <c r="A46" t="s">
        <v>2126</v>
      </c>
      <c r="B46">
        <v>3</v>
      </c>
    </row>
    <row r="47" spans="1:2" x14ac:dyDescent="0.2">
      <c r="A47" t="s">
        <v>2103</v>
      </c>
      <c r="B47">
        <v>3</v>
      </c>
    </row>
    <row r="48" spans="1:2" x14ac:dyDescent="0.2">
      <c r="A48" t="s">
        <v>2163</v>
      </c>
      <c r="B48">
        <v>3</v>
      </c>
    </row>
    <row r="49" spans="1:2" x14ac:dyDescent="0.2">
      <c r="A49" t="s">
        <v>2058</v>
      </c>
      <c r="B49">
        <v>3</v>
      </c>
    </row>
    <row r="50" spans="1:2" x14ac:dyDescent="0.2">
      <c r="A50" t="s">
        <v>2148</v>
      </c>
      <c r="B50">
        <v>3</v>
      </c>
    </row>
    <row r="51" spans="1:2" x14ac:dyDescent="0.2">
      <c r="A51" t="s">
        <v>2085</v>
      </c>
      <c r="B51">
        <v>3</v>
      </c>
    </row>
    <row r="52" spans="1:2" x14ac:dyDescent="0.2">
      <c r="A52" t="s">
        <v>2075</v>
      </c>
      <c r="B52">
        <v>3</v>
      </c>
    </row>
    <row r="53" spans="1:2" x14ac:dyDescent="0.2">
      <c r="A53" t="s">
        <v>2119</v>
      </c>
      <c r="B53">
        <v>3</v>
      </c>
    </row>
    <row r="54" spans="1:2" x14ac:dyDescent="0.2">
      <c r="A54" t="s">
        <v>2131</v>
      </c>
      <c r="B54">
        <v>3</v>
      </c>
    </row>
    <row r="55" spans="1:2" x14ac:dyDescent="0.2">
      <c r="A55" t="s">
        <v>2090</v>
      </c>
      <c r="B55">
        <v>2</v>
      </c>
    </row>
    <row r="56" spans="1:2" x14ac:dyDescent="0.2">
      <c r="A56" t="s">
        <v>2091</v>
      </c>
      <c r="B56">
        <v>2</v>
      </c>
    </row>
    <row r="57" spans="1:2" x14ac:dyDescent="0.2">
      <c r="A57" t="s">
        <v>2047</v>
      </c>
      <c r="B57">
        <v>2</v>
      </c>
    </row>
    <row r="58" spans="1:2" x14ac:dyDescent="0.2">
      <c r="A58" t="s">
        <v>2074</v>
      </c>
      <c r="B58">
        <v>2</v>
      </c>
    </row>
    <row r="59" spans="1:2" x14ac:dyDescent="0.2">
      <c r="A59" t="s">
        <v>2150</v>
      </c>
      <c r="B59">
        <v>2</v>
      </c>
    </row>
    <row r="60" spans="1:2" x14ac:dyDescent="0.2">
      <c r="A60" t="s">
        <v>2076</v>
      </c>
      <c r="B60">
        <v>2</v>
      </c>
    </row>
    <row r="61" spans="1:2" x14ac:dyDescent="0.2">
      <c r="A61" t="s">
        <v>2153</v>
      </c>
      <c r="B61">
        <v>2</v>
      </c>
    </row>
    <row r="62" spans="1:2" x14ac:dyDescent="0.2">
      <c r="A62" t="s">
        <v>2053</v>
      </c>
      <c r="B62">
        <v>2</v>
      </c>
    </row>
    <row r="63" spans="1:2" x14ac:dyDescent="0.2">
      <c r="A63" t="s">
        <v>2118</v>
      </c>
      <c r="B63">
        <v>2</v>
      </c>
    </row>
    <row r="64" spans="1:2" x14ac:dyDescent="0.2">
      <c r="A64" t="s">
        <v>2092</v>
      </c>
      <c r="B64">
        <v>2</v>
      </c>
    </row>
    <row r="65" spans="1:2" x14ac:dyDescent="0.2">
      <c r="A65" t="s">
        <v>2133</v>
      </c>
      <c r="B65">
        <v>2</v>
      </c>
    </row>
    <row r="66" spans="1:2" x14ac:dyDescent="0.2">
      <c r="A66" t="s">
        <v>2056</v>
      </c>
      <c r="B66">
        <v>2</v>
      </c>
    </row>
    <row r="67" spans="1:2" x14ac:dyDescent="0.2">
      <c r="A67" t="s">
        <v>2100</v>
      </c>
      <c r="B67">
        <v>2</v>
      </c>
    </row>
    <row r="68" spans="1:2" x14ac:dyDescent="0.2">
      <c r="A68" t="s">
        <v>2142</v>
      </c>
      <c r="B68">
        <v>2</v>
      </c>
    </row>
    <row r="69" spans="1:2" x14ac:dyDescent="0.2">
      <c r="A69" t="s">
        <v>2136</v>
      </c>
      <c r="B69">
        <v>2</v>
      </c>
    </row>
    <row r="70" spans="1:2" x14ac:dyDescent="0.2">
      <c r="A70" t="s">
        <v>2078</v>
      </c>
      <c r="B70">
        <v>2</v>
      </c>
    </row>
    <row r="71" spans="1:2" x14ac:dyDescent="0.2">
      <c r="A71" t="s">
        <v>2121</v>
      </c>
      <c r="B71">
        <v>2</v>
      </c>
    </row>
    <row r="72" spans="1:2" x14ac:dyDescent="0.2">
      <c r="A72" t="s">
        <v>2081</v>
      </c>
      <c r="B72">
        <v>2</v>
      </c>
    </row>
    <row r="73" spans="1:2" x14ac:dyDescent="0.2">
      <c r="A73" t="s">
        <v>2162</v>
      </c>
      <c r="B73">
        <v>2</v>
      </c>
    </row>
    <row r="74" spans="1:2" x14ac:dyDescent="0.2">
      <c r="A74" t="s">
        <v>2147</v>
      </c>
      <c r="B74">
        <v>2</v>
      </c>
    </row>
    <row r="75" spans="1:2" x14ac:dyDescent="0.2">
      <c r="A75" t="s">
        <v>2093</v>
      </c>
      <c r="B75">
        <v>2</v>
      </c>
    </row>
    <row r="76" spans="1:2" x14ac:dyDescent="0.2">
      <c r="A76" t="s">
        <v>2080</v>
      </c>
      <c r="B76">
        <v>1</v>
      </c>
    </row>
    <row r="77" spans="1:2" x14ac:dyDescent="0.2">
      <c r="A77" t="s">
        <v>2095</v>
      </c>
      <c r="B77">
        <v>1</v>
      </c>
    </row>
    <row r="78" spans="1:2" x14ac:dyDescent="0.2">
      <c r="A78" t="s">
        <v>2124</v>
      </c>
      <c r="B78">
        <v>1</v>
      </c>
    </row>
    <row r="79" spans="1:2" x14ac:dyDescent="0.2">
      <c r="A79" t="s">
        <v>2063</v>
      </c>
      <c r="B79">
        <v>1</v>
      </c>
    </row>
    <row r="80" spans="1:2" x14ac:dyDescent="0.2">
      <c r="A80" t="s">
        <v>2113</v>
      </c>
      <c r="B80">
        <v>1</v>
      </c>
    </row>
    <row r="81" spans="1:2" x14ac:dyDescent="0.2">
      <c r="A81" t="s">
        <v>2168</v>
      </c>
      <c r="B81">
        <v>1</v>
      </c>
    </row>
    <row r="82" spans="1:2" x14ac:dyDescent="0.2">
      <c r="A82" t="s">
        <v>2088</v>
      </c>
      <c r="B82">
        <v>1</v>
      </c>
    </row>
    <row r="83" spans="1:2" x14ac:dyDescent="0.2">
      <c r="A83" t="s">
        <v>2139</v>
      </c>
      <c r="B83">
        <v>1</v>
      </c>
    </row>
    <row r="84" spans="1:2" x14ac:dyDescent="0.2">
      <c r="A84" t="s">
        <v>2122</v>
      </c>
      <c r="B84">
        <v>1</v>
      </c>
    </row>
    <row r="85" spans="1:2" x14ac:dyDescent="0.2">
      <c r="A85" t="s">
        <v>2066</v>
      </c>
      <c r="B85">
        <v>1</v>
      </c>
    </row>
    <row r="86" spans="1:2" x14ac:dyDescent="0.2">
      <c r="A86" t="s">
        <v>2120</v>
      </c>
      <c r="B86">
        <v>1</v>
      </c>
    </row>
    <row r="87" spans="1:2" x14ac:dyDescent="0.2">
      <c r="A87" t="s">
        <v>2151</v>
      </c>
      <c r="B87">
        <v>1</v>
      </c>
    </row>
    <row r="88" spans="1:2" x14ac:dyDescent="0.2">
      <c r="A88" t="s">
        <v>2064</v>
      </c>
      <c r="B88">
        <v>1</v>
      </c>
    </row>
    <row r="89" spans="1:2" x14ac:dyDescent="0.2">
      <c r="A89" t="s">
        <v>2073</v>
      </c>
      <c r="B89">
        <v>1</v>
      </c>
    </row>
    <row r="90" spans="1:2" x14ac:dyDescent="0.2">
      <c r="A90" t="s">
        <v>2104</v>
      </c>
      <c r="B90">
        <v>1</v>
      </c>
    </row>
    <row r="91" spans="1:2" x14ac:dyDescent="0.2">
      <c r="A91" t="s">
        <v>2101</v>
      </c>
      <c r="B91">
        <v>1</v>
      </c>
    </row>
    <row r="92" spans="1:2" x14ac:dyDescent="0.2">
      <c r="A92" t="s">
        <v>2123</v>
      </c>
      <c r="B92">
        <v>1</v>
      </c>
    </row>
    <row r="93" spans="1:2" x14ac:dyDescent="0.2">
      <c r="A93" t="s">
        <v>2145</v>
      </c>
      <c r="B93">
        <v>1</v>
      </c>
    </row>
    <row r="94" spans="1:2" x14ac:dyDescent="0.2">
      <c r="A94" t="s">
        <v>2072</v>
      </c>
      <c r="B94">
        <v>1</v>
      </c>
    </row>
    <row r="95" spans="1:2" x14ac:dyDescent="0.2">
      <c r="A95" t="s">
        <v>2149</v>
      </c>
      <c r="B95">
        <v>1</v>
      </c>
    </row>
    <row r="96" spans="1:2" x14ac:dyDescent="0.2">
      <c r="A96" t="s">
        <v>2096</v>
      </c>
      <c r="B96">
        <v>1</v>
      </c>
    </row>
    <row r="97" spans="1:2" x14ac:dyDescent="0.2">
      <c r="A97" t="s">
        <v>2060</v>
      </c>
      <c r="B97">
        <v>1</v>
      </c>
    </row>
    <row r="98" spans="1:2" x14ac:dyDescent="0.2">
      <c r="A98" t="s">
        <v>2106</v>
      </c>
      <c r="B98">
        <v>1</v>
      </c>
    </row>
    <row r="99" spans="1:2" x14ac:dyDescent="0.2">
      <c r="A99" t="s">
        <v>2134</v>
      </c>
      <c r="B99">
        <v>1</v>
      </c>
    </row>
    <row r="100" spans="1:2" x14ac:dyDescent="0.2">
      <c r="A100" t="s">
        <v>2097</v>
      </c>
      <c r="B100">
        <v>1</v>
      </c>
    </row>
    <row r="101" spans="1:2" x14ac:dyDescent="0.2">
      <c r="A101" t="s">
        <v>2127</v>
      </c>
      <c r="B101">
        <v>1</v>
      </c>
    </row>
    <row r="102" spans="1:2" x14ac:dyDescent="0.2">
      <c r="A102" t="s">
        <v>2083</v>
      </c>
      <c r="B102">
        <v>1</v>
      </c>
    </row>
    <row r="103" spans="1:2" x14ac:dyDescent="0.2">
      <c r="A103" t="s">
        <v>2105</v>
      </c>
      <c r="B103">
        <v>1</v>
      </c>
    </row>
    <row r="104" spans="1:2" x14ac:dyDescent="0.2">
      <c r="A104" t="s">
        <v>2117</v>
      </c>
      <c r="B104">
        <v>1</v>
      </c>
    </row>
    <row r="105" spans="1:2" x14ac:dyDescent="0.2">
      <c r="A105" t="s">
        <v>2036</v>
      </c>
      <c r="B105">
        <v>1</v>
      </c>
    </row>
    <row r="106" spans="1:2" x14ac:dyDescent="0.2">
      <c r="A106" t="s">
        <v>2129</v>
      </c>
      <c r="B106">
        <v>1</v>
      </c>
    </row>
    <row r="107" spans="1:2" x14ac:dyDescent="0.2">
      <c r="A107" t="s">
        <v>2159</v>
      </c>
      <c r="B107">
        <v>1</v>
      </c>
    </row>
    <row r="108" spans="1:2" x14ac:dyDescent="0.2">
      <c r="A108" t="s">
        <v>2165</v>
      </c>
      <c r="B108">
        <v>1</v>
      </c>
    </row>
    <row r="109" spans="1:2" x14ac:dyDescent="0.2">
      <c r="A109" t="s">
        <v>2089</v>
      </c>
      <c r="B109">
        <v>1</v>
      </c>
    </row>
    <row r="110" spans="1:2" x14ac:dyDescent="0.2">
      <c r="A110" t="s">
        <v>2137</v>
      </c>
      <c r="B110">
        <v>1</v>
      </c>
    </row>
    <row r="111" spans="1:2" x14ac:dyDescent="0.2">
      <c r="A111" t="s">
        <v>2110</v>
      </c>
      <c r="B111">
        <v>1</v>
      </c>
    </row>
    <row r="112" spans="1:2" x14ac:dyDescent="0.2">
      <c r="A112" t="s">
        <v>2160</v>
      </c>
      <c r="B112">
        <v>1</v>
      </c>
    </row>
    <row r="113" spans="1:2" x14ac:dyDescent="0.2">
      <c r="A113" t="s">
        <v>2130</v>
      </c>
      <c r="B113">
        <v>1</v>
      </c>
    </row>
    <row r="114" spans="1:2" x14ac:dyDescent="0.2">
      <c r="A114" t="s">
        <v>2144</v>
      </c>
      <c r="B114">
        <v>1</v>
      </c>
    </row>
    <row r="115" spans="1:2" x14ac:dyDescent="0.2">
      <c r="A115" t="s">
        <v>2156</v>
      </c>
      <c r="B115">
        <v>1</v>
      </c>
    </row>
    <row r="116" spans="1:2" x14ac:dyDescent="0.2">
      <c r="A116" t="s">
        <v>2161</v>
      </c>
      <c r="B116">
        <v>1</v>
      </c>
    </row>
    <row r="117" spans="1:2" x14ac:dyDescent="0.2">
      <c r="A117" t="s">
        <v>2109</v>
      </c>
      <c r="B117">
        <v>1</v>
      </c>
    </row>
    <row r="118" spans="1:2" x14ac:dyDescent="0.2">
      <c r="A118" t="s">
        <v>2154</v>
      </c>
      <c r="B118">
        <v>1</v>
      </c>
    </row>
    <row r="119" spans="1:2" x14ac:dyDescent="0.2">
      <c r="A119" t="s">
        <v>2157</v>
      </c>
      <c r="B119">
        <v>1</v>
      </c>
    </row>
    <row r="120" spans="1:2" x14ac:dyDescent="0.2">
      <c r="A120" t="s">
        <v>2042</v>
      </c>
      <c r="B120">
        <v>1</v>
      </c>
    </row>
    <row r="121" spans="1:2" x14ac:dyDescent="0.2">
      <c r="A121" t="s">
        <v>2061</v>
      </c>
      <c r="B121">
        <v>1</v>
      </c>
    </row>
    <row r="122" spans="1:2" x14ac:dyDescent="0.2">
      <c r="A122" t="s">
        <v>2086</v>
      </c>
      <c r="B122">
        <v>1</v>
      </c>
    </row>
    <row r="123" spans="1:2" x14ac:dyDescent="0.2">
      <c r="A123" t="s">
        <v>2155</v>
      </c>
      <c r="B123">
        <v>1</v>
      </c>
    </row>
    <row r="124" spans="1:2" x14ac:dyDescent="0.2">
      <c r="A124" t="s">
        <v>2070</v>
      </c>
      <c r="B124">
        <v>1</v>
      </c>
    </row>
    <row r="125" spans="1:2" x14ac:dyDescent="0.2">
      <c r="A125" t="s">
        <v>2164</v>
      </c>
      <c r="B125">
        <v>1</v>
      </c>
    </row>
    <row r="126" spans="1:2" x14ac:dyDescent="0.2">
      <c r="A126" t="s">
        <v>2158</v>
      </c>
      <c r="B126">
        <v>1</v>
      </c>
    </row>
    <row r="127" spans="1:2" x14ac:dyDescent="0.2">
      <c r="A127" t="s">
        <v>2152</v>
      </c>
      <c r="B127">
        <v>1</v>
      </c>
    </row>
    <row r="128" spans="1:2" x14ac:dyDescent="0.2">
      <c r="A128" t="s">
        <v>2166</v>
      </c>
      <c r="B128">
        <v>1</v>
      </c>
    </row>
    <row r="129" spans="1:2" x14ac:dyDescent="0.2">
      <c r="A129" t="s">
        <v>2107</v>
      </c>
      <c r="B129">
        <v>1</v>
      </c>
    </row>
    <row r="130" spans="1:2" x14ac:dyDescent="0.2">
      <c r="A130" t="s">
        <v>2115</v>
      </c>
      <c r="B130">
        <v>1</v>
      </c>
    </row>
    <row r="131" spans="1:2" x14ac:dyDescent="0.2">
      <c r="A131" t="s">
        <v>2068</v>
      </c>
      <c r="B131">
        <v>1</v>
      </c>
    </row>
    <row r="132" spans="1:2" x14ac:dyDescent="0.2">
      <c r="A132" t="s">
        <v>2094</v>
      </c>
      <c r="B132">
        <v>1</v>
      </c>
    </row>
    <row r="133" spans="1:2" x14ac:dyDescent="0.2">
      <c r="A133" t="s">
        <v>2041</v>
      </c>
      <c r="B133">
        <v>1</v>
      </c>
    </row>
    <row r="134" spans="1:2" x14ac:dyDescent="0.2">
      <c r="A134" t="s">
        <v>2140</v>
      </c>
      <c r="B134">
        <v>1</v>
      </c>
    </row>
    <row r="135" spans="1:2" x14ac:dyDescent="0.2">
      <c r="A135" t="s">
        <v>2167</v>
      </c>
      <c r="B135">
        <v>1</v>
      </c>
    </row>
    <row r="136" spans="1:2" x14ac:dyDescent="0.2">
      <c r="A136" t="s">
        <v>2098</v>
      </c>
      <c r="B136">
        <v>1</v>
      </c>
    </row>
    <row r="137" spans="1:2" x14ac:dyDescent="0.2">
      <c r="A137" t="s">
        <v>2143</v>
      </c>
      <c r="B137">
        <v>1</v>
      </c>
    </row>
    <row r="138" spans="1:2" x14ac:dyDescent="0.2">
      <c r="A138" t="s">
        <v>2146</v>
      </c>
      <c r="B138">
        <v>1</v>
      </c>
    </row>
    <row r="140" spans="1:2" x14ac:dyDescent="0.2">
      <c r="A140" t="s">
        <v>4532</v>
      </c>
      <c r="B140">
        <v>657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5"/>
  <sheetViews>
    <sheetView workbookViewId="0"/>
  </sheetViews>
  <sheetFormatPr baseColWidth="10" defaultColWidth="8.83203125" defaultRowHeight="15" x14ac:dyDescent="0.2"/>
  <cols>
    <col min="1" max="1" width="9.6640625" customWidth="1"/>
    <col min="2" max="2" width="5.6640625" customWidth="1"/>
  </cols>
  <sheetData>
    <row r="1" spans="1:2" x14ac:dyDescent="0.2">
      <c r="A1" s="1" t="s">
        <v>4537</v>
      </c>
      <c r="B1" s="1" t="s">
        <v>4531</v>
      </c>
    </row>
    <row r="2" spans="1:2" x14ac:dyDescent="0.2">
      <c r="A2" t="s">
        <v>4538</v>
      </c>
      <c r="B2">
        <v>1</v>
      </c>
    </row>
    <row r="3" spans="1:2" x14ac:dyDescent="0.2">
      <c r="A3" t="s">
        <v>4539</v>
      </c>
      <c r="B3">
        <v>1</v>
      </c>
    </row>
    <row r="4" spans="1:2" x14ac:dyDescent="0.2">
      <c r="A4" t="s">
        <v>4540</v>
      </c>
      <c r="B4">
        <v>5</v>
      </c>
    </row>
    <row r="5" spans="1:2" x14ac:dyDescent="0.2">
      <c r="A5" t="s">
        <v>4541</v>
      </c>
      <c r="B5">
        <v>8</v>
      </c>
    </row>
    <row r="6" spans="1:2" x14ac:dyDescent="0.2">
      <c r="A6" t="s">
        <v>4542</v>
      </c>
      <c r="B6">
        <v>10</v>
      </c>
    </row>
    <row r="7" spans="1:2" x14ac:dyDescent="0.2">
      <c r="A7" t="s">
        <v>4543</v>
      </c>
      <c r="B7">
        <v>24</v>
      </c>
    </row>
    <row r="8" spans="1:2" x14ac:dyDescent="0.2">
      <c r="A8" t="s">
        <v>4544</v>
      </c>
      <c r="B8">
        <v>29</v>
      </c>
    </row>
    <row r="9" spans="1:2" x14ac:dyDescent="0.2">
      <c r="A9" t="s">
        <v>4545</v>
      </c>
      <c r="B9">
        <v>24</v>
      </c>
    </row>
    <row r="10" spans="1:2" x14ac:dyDescent="0.2">
      <c r="A10" t="s">
        <v>4546</v>
      </c>
      <c r="B10">
        <v>17</v>
      </c>
    </row>
    <row r="11" spans="1:2" x14ac:dyDescent="0.2">
      <c r="A11" t="s">
        <v>4547</v>
      </c>
      <c r="B11">
        <v>16</v>
      </c>
    </row>
    <row r="12" spans="1:2" x14ac:dyDescent="0.2">
      <c r="A12" t="s">
        <v>4548</v>
      </c>
      <c r="B12">
        <v>38</v>
      </c>
    </row>
    <row r="13" spans="1:2" x14ac:dyDescent="0.2">
      <c r="A13" t="s">
        <v>4549</v>
      </c>
      <c r="B13">
        <v>28</v>
      </c>
    </row>
    <row r="14" spans="1:2" x14ac:dyDescent="0.2">
      <c r="A14" t="s">
        <v>4550</v>
      </c>
      <c r="B14">
        <v>31</v>
      </c>
    </row>
    <row r="15" spans="1:2" x14ac:dyDescent="0.2">
      <c r="A15" t="s">
        <v>4551</v>
      </c>
      <c r="B15">
        <v>29</v>
      </c>
    </row>
    <row r="16" spans="1:2" x14ac:dyDescent="0.2">
      <c r="A16" t="s">
        <v>4552</v>
      </c>
      <c r="B16">
        <v>26</v>
      </c>
    </row>
    <row r="17" spans="1:2" x14ac:dyDescent="0.2">
      <c r="A17" t="s">
        <v>4553</v>
      </c>
      <c r="B17">
        <v>43</v>
      </c>
    </row>
    <row r="18" spans="1:2" x14ac:dyDescent="0.2">
      <c r="A18" t="s">
        <v>4554</v>
      </c>
      <c r="B18">
        <v>35</v>
      </c>
    </row>
    <row r="19" spans="1:2" x14ac:dyDescent="0.2">
      <c r="A19" t="s">
        <v>4555</v>
      </c>
      <c r="B19">
        <v>36</v>
      </c>
    </row>
    <row r="20" spans="1:2" x14ac:dyDescent="0.2">
      <c r="A20" t="s">
        <v>4556</v>
      </c>
      <c r="B20">
        <v>65</v>
      </c>
    </row>
    <row r="21" spans="1:2" x14ac:dyDescent="0.2">
      <c r="A21" t="s">
        <v>4557</v>
      </c>
      <c r="B21">
        <v>55</v>
      </c>
    </row>
    <row r="22" spans="1:2" x14ac:dyDescent="0.2">
      <c r="A22" t="s">
        <v>4558</v>
      </c>
      <c r="B22">
        <v>31</v>
      </c>
    </row>
    <row r="23" spans="1:2" x14ac:dyDescent="0.2">
      <c r="A23" t="s">
        <v>4559</v>
      </c>
      <c r="B23">
        <v>37</v>
      </c>
    </row>
    <row r="24" spans="1:2" x14ac:dyDescent="0.2">
      <c r="A24" t="s">
        <v>4560</v>
      </c>
      <c r="B24">
        <v>64</v>
      </c>
    </row>
    <row r="25" spans="1:2" x14ac:dyDescent="0.2">
      <c r="A25" t="s">
        <v>4561</v>
      </c>
      <c r="B25">
        <v>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7"/>
  <sheetViews>
    <sheetView workbookViewId="0"/>
  </sheetViews>
  <sheetFormatPr baseColWidth="10" defaultColWidth="8.83203125" defaultRowHeight="15" x14ac:dyDescent="0.2"/>
  <cols>
    <col min="1" max="1" width="12.6640625" customWidth="1"/>
    <col min="2" max="2" width="13.6640625" customWidth="1"/>
    <col min="3" max="3" width="1.6640625" customWidth="1"/>
    <col min="4" max="4" width="11.6640625" customWidth="1"/>
    <col min="5" max="5" width="5.6640625" customWidth="1"/>
  </cols>
  <sheetData>
    <row r="1" spans="1:5" x14ac:dyDescent="0.2">
      <c r="A1" s="1" t="s">
        <v>4562</v>
      </c>
      <c r="B1" s="1" t="s">
        <v>4563</v>
      </c>
      <c r="C1" s="1"/>
      <c r="D1" s="1" t="s">
        <v>4564</v>
      </c>
      <c r="E1" s="1" t="s">
        <v>4532</v>
      </c>
    </row>
    <row r="2" spans="1:5" x14ac:dyDescent="0.2">
      <c r="A2" t="s">
        <v>4565</v>
      </c>
      <c r="B2">
        <v>110</v>
      </c>
    </row>
    <row r="3" spans="1:5" x14ac:dyDescent="0.2">
      <c r="A3" t="s">
        <v>4566</v>
      </c>
      <c r="B3">
        <v>60</v>
      </c>
    </row>
    <row r="4" spans="1:5" x14ac:dyDescent="0.2">
      <c r="A4" t="s">
        <v>4567</v>
      </c>
      <c r="B4">
        <v>51</v>
      </c>
    </row>
    <row r="5" spans="1:5" x14ac:dyDescent="0.2">
      <c r="A5" t="s">
        <v>4568</v>
      </c>
      <c r="B5">
        <v>29</v>
      </c>
    </row>
    <row r="6" spans="1:5" x14ac:dyDescent="0.2">
      <c r="A6" t="s">
        <v>4569</v>
      </c>
      <c r="B6">
        <v>5</v>
      </c>
    </row>
    <row r="7" spans="1:5" x14ac:dyDescent="0.2">
      <c r="A7" t="s">
        <v>4570</v>
      </c>
      <c r="B7">
        <v>4</v>
      </c>
    </row>
    <row r="8" spans="1:5" x14ac:dyDescent="0.2">
      <c r="A8" t="s">
        <v>4571</v>
      </c>
      <c r="B8">
        <v>1</v>
      </c>
    </row>
    <row r="9" spans="1:5" x14ac:dyDescent="0.2">
      <c r="A9" t="s">
        <v>4572</v>
      </c>
      <c r="B9">
        <v>0</v>
      </c>
      <c r="D9" t="s">
        <v>4475</v>
      </c>
      <c r="E9">
        <v>260</v>
      </c>
    </row>
    <row r="11" spans="1:5" x14ac:dyDescent="0.2">
      <c r="A11" t="s">
        <v>4573</v>
      </c>
      <c r="B11">
        <v>83</v>
      </c>
    </row>
    <row r="12" spans="1:5" x14ac:dyDescent="0.2">
      <c r="A12" t="s">
        <v>4574</v>
      </c>
      <c r="B12">
        <v>57</v>
      </c>
    </row>
    <row r="13" spans="1:5" x14ac:dyDescent="0.2">
      <c r="A13" t="s">
        <v>4575</v>
      </c>
      <c r="B13">
        <v>36</v>
      </c>
    </row>
    <row r="14" spans="1:5" x14ac:dyDescent="0.2">
      <c r="A14" t="s">
        <v>4576</v>
      </c>
      <c r="B14">
        <v>29</v>
      </c>
    </row>
    <row r="15" spans="1:5" x14ac:dyDescent="0.2">
      <c r="A15" t="s">
        <v>4577</v>
      </c>
      <c r="B15">
        <v>17</v>
      </c>
    </row>
    <row r="16" spans="1:5" x14ac:dyDescent="0.2">
      <c r="A16" t="s">
        <v>4578</v>
      </c>
      <c r="B16">
        <v>7</v>
      </c>
    </row>
    <row r="17" spans="1:5" x14ac:dyDescent="0.2">
      <c r="A17" t="s">
        <v>4579</v>
      </c>
      <c r="B17">
        <v>2</v>
      </c>
      <c r="D17" t="s">
        <v>2919</v>
      </c>
      <c r="E17">
        <v>231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5"/>
  <sheetViews>
    <sheetView workbookViewId="0"/>
  </sheetViews>
  <sheetFormatPr baseColWidth="10" defaultColWidth="8.83203125" defaultRowHeight="15" x14ac:dyDescent="0.2"/>
  <cols>
    <col min="1" max="1" width="16.6640625" customWidth="1"/>
    <col min="2" max="2" width="5.6640625" customWidth="1"/>
  </cols>
  <sheetData>
    <row r="1" spans="1:2" x14ac:dyDescent="0.2">
      <c r="A1" s="1" t="s">
        <v>14</v>
      </c>
      <c r="B1" s="1" t="s">
        <v>4531</v>
      </c>
    </row>
    <row r="2" spans="1:2" x14ac:dyDescent="0.2">
      <c r="A2" t="s">
        <v>4475</v>
      </c>
      <c r="B2">
        <v>268</v>
      </c>
    </row>
    <row r="3" spans="1:2" x14ac:dyDescent="0.2">
      <c r="A3" t="s">
        <v>2919</v>
      </c>
      <c r="B3">
        <v>170</v>
      </c>
    </row>
    <row r="4" spans="1:2" x14ac:dyDescent="0.2">
      <c r="A4" t="s">
        <v>4477</v>
      </c>
      <c r="B4">
        <v>29</v>
      </c>
    </row>
    <row r="5" spans="1:2" x14ac:dyDescent="0.2">
      <c r="A5" t="s">
        <v>4476</v>
      </c>
      <c r="B5">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Published Projects</vt:lpstr>
      <vt:lpstr>Projects by Type</vt:lpstr>
      <vt:lpstr>Projects by Facility</vt:lpstr>
      <vt:lpstr>Projects by Simulation Type</vt:lpstr>
      <vt:lpstr>Projects by PI</vt:lpstr>
      <vt:lpstr>Projects by Institution</vt:lpstr>
      <vt:lpstr>Projects by Time</vt:lpstr>
      <vt:lpstr>Hazard Key Words</vt:lpstr>
      <vt:lpstr>Projects by Broad Hazard</vt:lpstr>
      <vt:lpstr>Projects by Narrow Hazard</vt:lpstr>
      <vt:lpstr>Projects by Award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Tim Cockerill</cp:lastModifiedBy>
  <dcterms:created xsi:type="dcterms:W3CDTF">2022-10-04T15:48:48Z</dcterms:created>
  <dcterms:modified xsi:type="dcterms:W3CDTF">2023-01-20T16:18:56Z</dcterms:modified>
</cp:coreProperties>
</file>