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cockerill/Downloads/"/>
    </mc:Choice>
  </mc:AlternateContent>
  <xr:revisionPtr revIDLastSave="0" documentId="8_{936F75E2-8292-1F41-B30A-EDA658C8509E}" xr6:coauthVersionLast="47" xr6:coauthVersionMax="47" xr10:uidLastSave="{00000000-0000-0000-0000-000000000000}"/>
  <bookViews>
    <workbookView xWindow="-1760" yWindow="500" windowWidth="32000" windowHeight="17500" xr2:uid="{00000000-000D-0000-FFFF-FFFF00000000}"/>
  </bookViews>
  <sheets>
    <sheet name="Projects_2020_Jul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77" i="1" l="1"/>
  <c r="A3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829" i="1"/>
  <c r="A840" i="1"/>
  <c r="A844" i="1"/>
  <c r="A856" i="1"/>
  <c r="A873" i="1"/>
  <c r="A874" i="1"/>
  <c r="A876" i="1"/>
  <c r="A881" i="1"/>
  <c r="A883" i="1"/>
  <c r="A890" i="1"/>
  <c r="A896" i="1"/>
  <c r="A897" i="1"/>
  <c r="A898" i="1"/>
  <c r="A902" i="1"/>
  <c r="A904" i="1"/>
  <c r="A907" i="1"/>
  <c r="A910" i="1"/>
  <c r="A911" i="1"/>
  <c r="A914" i="1"/>
  <c r="A916" i="1"/>
  <c r="A917" i="1"/>
  <c r="A918" i="1"/>
  <c r="A925" i="1"/>
  <c r="A927" i="1"/>
  <c r="A932" i="1"/>
  <c r="A933" i="1"/>
  <c r="A2" i="1"/>
  <c r="A3" i="1"/>
  <c r="A945" i="1"/>
  <c r="A946" i="1"/>
  <c r="A951" i="1"/>
  <c r="A4" i="1"/>
  <c r="A29" i="1"/>
  <c r="A26" i="1"/>
  <c r="A962" i="1"/>
  <c r="A963" i="1"/>
  <c r="A30" i="1"/>
  <c r="A971" i="1"/>
  <c r="A12" i="1"/>
  <c r="A6" i="1"/>
  <c r="A7" i="1"/>
  <c r="A8" i="1"/>
  <c r="A974" i="1"/>
  <c r="A977" i="1"/>
  <c r="A978" i="1"/>
  <c r="A979" i="1"/>
  <c r="A980" i="1"/>
  <c r="A981" i="1"/>
  <c r="A982" i="1"/>
  <c r="A983" i="1"/>
  <c r="A13" i="1"/>
  <c r="A988" i="1"/>
  <c r="A989" i="1"/>
  <c r="A991" i="1"/>
  <c r="A1000" i="1"/>
  <c r="A1001" i="1"/>
  <c r="A1007" i="1"/>
</calcChain>
</file>

<file path=xl/sharedStrings.xml><?xml version="1.0" encoding="utf-8"?>
<sst xmlns="http://schemas.openxmlformats.org/spreadsheetml/2006/main" count="13298" uniqueCount="8516">
  <si>
    <t>Project ID</t>
  </si>
  <si>
    <t>Project Type</t>
  </si>
  <si>
    <t>Data Type</t>
  </si>
  <si>
    <t>Title</t>
  </si>
  <si>
    <t>Associated Projects</t>
  </si>
  <si>
    <t>PI</t>
  </si>
  <si>
    <t>Co-PIs</t>
  </si>
  <si>
    <t>Team Members</t>
  </si>
  <si>
    <t>Date Created</t>
  </si>
  <si>
    <t>Last Updated</t>
  </si>
  <si>
    <t>Experimental Facility</t>
  </si>
  <si>
    <t>DOIs</t>
  </si>
  <si>
    <t>Award Number</t>
  </si>
  <si>
    <t>Jupyter Notebooks are Fun</t>
  </si>
  <si>
    <t>Scott Brandenberg</t>
  </si>
  <si>
    <t>2016-10-31T16:03:29.096-05:00</t>
  </si>
  <si>
    <t>DataCuration</t>
  </si>
  <si>
    <t>Maria Esteva</t>
  </si>
  <si>
    <t>2016-11-01T15:42:18.879-05:00</t>
  </si>
  <si>
    <t>November Tornado Project Try 1</t>
  </si>
  <si>
    <t>Frederick Haan, Jr.</t>
  </si>
  <si>
    <t>2016-11-03T08:44:42.121-05:00</t>
  </si>
  <si>
    <t>New Zealand Lateral Spreading</t>
  </si>
  <si>
    <t>Ellen Rathje</t>
  </si>
  <si>
    <t>2016-11-11T08:44:12.303-06:00</t>
  </si>
  <si>
    <t>Decision Entropy</t>
  </si>
  <si>
    <t>Patrick McIntosh</t>
  </si>
  <si>
    <t>2016-11-11T10:03:02.734-06:00</t>
  </si>
  <si>
    <t>Sliding Displacement Jupyter Notebooks</t>
  </si>
  <si>
    <t>Michael Little</t>
  </si>
  <si>
    <t>Gokhan Saygili</t>
  </si>
  <si>
    <t>2016-11-15T16:32:56.338-06:00</t>
  </si>
  <si>
    <t>experimental</t>
  </si>
  <si>
    <t>1055744 CAREER: Behavior of Hurricane Wind and Wind-Driven Rain in the Coastal Suburban Roughness Sublayer</t>
  </si>
  <si>
    <t>PEDRO L FERNANDEZ-CABAN</t>
  </si>
  <si>
    <t>Forrest Masters</t>
  </si>
  <si>
    <t>2016-11-16T06:54:01.246-06:00</t>
  </si>
  <si>
    <t>1463497-1463252 Semi-Active Controlled Cladding Panels (Lehigh-Iowa State)</t>
  </si>
  <si>
    <t>Scott Powell</t>
  </si>
  <si>
    <t>James Ricles</t>
  </si>
  <si>
    <t>2016-11-16T10:03:58.441-06:00</t>
  </si>
  <si>
    <t>Moat Wall Impact</t>
  </si>
  <si>
    <t>Gilberto Mosqueda</t>
  </si>
  <si>
    <t>None</t>
  </si>
  <si>
    <t>2016-11-16T19:23:10.059-06:00</t>
  </si>
  <si>
    <t>1_D_Compression</t>
  </si>
  <si>
    <t>Joon Yee Chuah</t>
  </si>
  <si>
    <t>Tim Cockerill</t>
  </si>
  <si>
    <t>2016-11-17T20:17:54.857-06:00</t>
  </si>
  <si>
    <t>field_reconnaissance</t>
  </si>
  <si>
    <t>Kaikoura New Zealand Earthquake Reconnaissance</t>
  </si>
  <si>
    <t>Jonathan Bray</t>
  </si>
  <si>
    <t>2016-11-19T20:31:03.014-06:00</t>
  </si>
  <si>
    <t>E-Defense Large Scale Shake Table Experiment</t>
  </si>
  <si>
    <t>Ramin Motamed</t>
  </si>
  <si>
    <t>2016-11-21T12:22:19.691-06:00</t>
  </si>
  <si>
    <t>1636039 Cyber-physical Systems Approach to the Optimal Design of Structures (Maryland)</t>
  </si>
  <si>
    <t>PEDRO L FERNANDEZ-CABANScott PowellMichael Whiteman</t>
  </si>
  <si>
    <t>Brian Phillips</t>
  </si>
  <si>
    <t>2016-11-28T09:38:04.852-06:00</t>
  </si>
  <si>
    <t>LEAP Data</t>
  </si>
  <si>
    <t>2016-11-29T10:36:44.043-06:00</t>
  </si>
  <si>
    <t>ContourData</t>
  </si>
  <si>
    <t>Charlie Dey</t>
  </si>
  <si>
    <t>2016-11-30T15:22:18.691-06:00</t>
  </si>
  <si>
    <t>Fast and Accurate Infrastructure Modeling and Inspection with Low-Flying Robots</t>
  </si>
  <si>
    <t>Jon Sinnreich</t>
  </si>
  <si>
    <t>2016-12-05T15:52:05.360-06:00</t>
  </si>
  <si>
    <t>Infrastructure Modeling and Inspection with Low-Flying Robots</t>
  </si>
  <si>
    <t>2016-12-05T15:53:38.273-06:00</t>
  </si>
  <si>
    <t>NEES Legacy Data Preservation on the Digital Preservation Network (DPN)</t>
  </si>
  <si>
    <t>2016-12-06T08:33:36.008-06:00</t>
  </si>
  <si>
    <t>Preservation of NEES Legacy Data in the Digital Preservation Network (DPN)</t>
  </si>
  <si>
    <t>2016-12-06T08:34:56.855-06:00</t>
  </si>
  <si>
    <t>Preserving Legacy NEES Data on the Digital Preservation Network (DPN)</t>
  </si>
  <si>
    <t>2016-12-06T08:50:27.943-06:00</t>
  </si>
  <si>
    <t>Preserving Legacy NEES Data on the Digital Preservation Network</t>
  </si>
  <si>
    <t>2016-12-06T08:53:22.904-06:00</t>
  </si>
  <si>
    <t>Preservation of NEES Legacy Data in the Digital Preservation Network</t>
  </si>
  <si>
    <t>2016-12-06T09:23:18.736-06:00</t>
  </si>
  <si>
    <t>Development of validated methods for soil-structure interaction analysis of buried structures</t>
  </si>
  <si>
    <t>Ertugrul Taciroglu</t>
  </si>
  <si>
    <t>2016-12-06T12:39:42.971-06:00</t>
  </si>
  <si>
    <t>2016-12-06T12:40:44.695-06:00</t>
  </si>
  <si>
    <t>2016-12-06T13:14:57.864-06:00</t>
  </si>
  <si>
    <t>2016-12-06T16:57:46.635-06:00</t>
  </si>
  <si>
    <t>Long Term Preservation of NEES Legacy Data in the Digital Preservation Network</t>
  </si>
  <si>
    <t>2016-12-07T10:48:38.010-06:00</t>
  </si>
  <si>
    <t>2016-12-07T10:51:52.957-06:00</t>
  </si>
  <si>
    <t>Force-Deformation Curves of APC Experiments</t>
  </si>
  <si>
    <t>Kurt McMullin</t>
  </si>
  <si>
    <t>2016-12-08T12:30:22.978-06:00</t>
  </si>
  <si>
    <t>2016-12-09T11:42:05.202-06:00</t>
  </si>
  <si>
    <t>Fast and Accurate Infrastructure Modeling and Inspection with Low-Flying Robots (Carnegie Mellon)</t>
  </si>
  <si>
    <t>John Yao</t>
  </si>
  <si>
    <t>2016-12-09T19:02:44.346-06:00</t>
  </si>
  <si>
    <t>Preservation of NEES Legacy Data in the Digital Preservation Network (DRP)</t>
  </si>
  <si>
    <t>2016-12-12T10:44:21.938-06:00</t>
  </si>
  <si>
    <t>Preservation of Legacy NEES Data in the Digital Preservation Network</t>
  </si>
  <si>
    <t>2016-12-12T10:46:49.903-06:00</t>
  </si>
  <si>
    <t>Preservation of Legacy NEES Data in Digital Preservation Network (DRP)</t>
  </si>
  <si>
    <t>2016-12-12T10:47:33.467-06:00</t>
  </si>
  <si>
    <t>Sand Triaxial Testing at UCLA</t>
  </si>
  <si>
    <t>Mohammad Eslami</t>
  </si>
  <si>
    <t>2016-12-13T11:07:10.592-06:00</t>
  </si>
  <si>
    <t>Wireless Sensor Network Data for Hurricane Mathews</t>
  </si>
  <si>
    <t>Jean-Paul Pinelli</t>
  </si>
  <si>
    <t>2016-12-13T12:06:29.500-06:00</t>
  </si>
  <si>
    <t>training</t>
  </si>
  <si>
    <t>2016-12-13T12:17:51.421-06:00</t>
  </si>
  <si>
    <t>Jonathan StewartScott Brandenberg</t>
  </si>
  <si>
    <t>Caltrans 65A0561</t>
  </si>
  <si>
    <t>2016-12-13T12:22:22.909-06:00</t>
  </si>
  <si>
    <t>Tsunami Shadow Runup - Nonlinear Long Wave Amplification in the Shadow Zone of Offshore Islands</t>
  </si>
  <si>
    <t>Tim Maddux</t>
  </si>
  <si>
    <t>James Kaihatu</t>
  </si>
  <si>
    <t>2016-12-13T14:10:03.772-06:00</t>
  </si>
  <si>
    <t>Elevated Structure Impact - Fundamental Mechanics and Conditional Probabilities for Prediction of Hurricane Surge and Wave Loads on Elevated Coastal Structures</t>
  </si>
  <si>
    <t>Daniel Cox</t>
  </si>
  <si>
    <t>2016-12-13T14:12:32.201-06:00</t>
  </si>
  <si>
    <t>Debris Impact - Probabilistic Assessment of Tsunami Forces on Coastal Structures</t>
  </si>
  <si>
    <t>Michael Motley</t>
  </si>
  <si>
    <t>Pedro ArduinoMarc EberhardAndre Barbosa</t>
  </si>
  <si>
    <t>2016-12-13T14:14:13.843-06:00</t>
  </si>
  <si>
    <t>NHERI Volcanoes - Physical modeling of submarine volcanic eruption generated tsunamis</t>
  </si>
  <si>
    <t>Yibin LiuTim MadduxZhongduo Zhang</t>
  </si>
  <si>
    <t>Hermann Fritz</t>
  </si>
  <si>
    <t>2016-12-13T14:14:59.900-06:00</t>
  </si>
  <si>
    <t>other</t>
  </si>
  <si>
    <t>1328930 Fast and Accurate Infrastructure Modeling and Inspection with Low-Flying Robots (Carnegie Mellon)</t>
  </si>
  <si>
    <t>2016-12-14T06:48:01.789-06:00</t>
  </si>
  <si>
    <t>NSF Collaborative 1234004: Performance Based Hurricane Engineering</t>
  </si>
  <si>
    <t>Arindam Gan Chowdhury</t>
  </si>
  <si>
    <t>2016-12-15T10:52:37.310-06:00</t>
  </si>
  <si>
    <t>126551 Performance-based Multi-Hazard Engineering for Seismic and Wind Loads (Cornell)</t>
  </si>
  <si>
    <t>Haoran Zhao</t>
  </si>
  <si>
    <t>2016-12-15T19:37:41.909-06:00</t>
  </si>
  <si>
    <t>NHERI Council</t>
  </si>
  <si>
    <t>Tim CockerillEnvision User</t>
  </si>
  <si>
    <t>2016-12-21T13:41:08.552-06:00</t>
  </si>
  <si>
    <t>test</t>
  </si>
  <si>
    <t>Thomas Hacker</t>
  </si>
  <si>
    <t>2016-12-29T14:43:29.243-06:00</t>
  </si>
  <si>
    <t>NSF_ENH_Tanks</t>
  </si>
  <si>
    <t>Yuxiang Lin</t>
  </si>
  <si>
    <t>Clinton N. Dawson</t>
  </si>
  <si>
    <t>2017-01-02T12:14:33.515-06:00</t>
  </si>
  <si>
    <t>simulation</t>
  </si>
  <si>
    <t>test project</t>
  </si>
  <si>
    <t>{u'href': u'######', u'title': u'#####'}</t>
  </si>
  <si>
    <t>####</t>
  </si>
  <si>
    <t>2017-01-03T15:00:32.571-06:00</t>
  </si>
  <si>
    <t>UC Davis test Project</t>
  </si>
  <si>
    <t>2017-01-12T12:40:03.376-06:00</t>
  </si>
  <si>
    <t>2016-079n [Transmission Line] Experimentally Validated Stochastic Numerical Framework to Generate Multi-Dimensional Fragilities for Hurricane Resilience Enhancement of Transmission Systems</t>
  </si>
  <si>
    <t>Abdollah Shafieezadeh</t>
  </si>
  <si>
    <t>2017-01-17T10:53:30.725-06:00</t>
  </si>
  <si>
    <t>Wind Effects on Mast Arms (FDOT)</t>
  </si>
  <si>
    <t>Neandro DeMello</t>
  </si>
  <si>
    <t>Jennifer Rice</t>
  </si>
  <si>
    <t>Kurtis Gurley</t>
  </si>
  <si>
    <t>2017-01-17T15:25:23.788-06:00</t>
  </si>
  <si>
    <t>JennyRC</t>
  </si>
  <si>
    <t>2017-01-19T08:36:12.468-06:00</t>
  </si>
  <si>
    <t>Cox Research Group</t>
  </si>
  <si>
    <t>David Teague</t>
  </si>
  <si>
    <t>Brady Cox</t>
  </si>
  <si>
    <t>2017-01-19T13:30:06.475-06:00</t>
  </si>
  <si>
    <t>Ashkan Rasouli</t>
  </si>
  <si>
    <t>Maryam Refan</t>
  </si>
  <si>
    <t>2017-01-19T14:30:59.305-06:00</t>
  </si>
  <si>
    <t>Cox</t>
  </si>
  <si>
    <t>2017-01-19T20:13:46.933-06:00</t>
  </si>
  <si>
    <t>MASW</t>
  </si>
  <si>
    <t>2017-01-20T11:00:13.628-06:00</t>
  </si>
  <si>
    <t>Old - not used NHERI@UTexas Proof-of-Capability Testing Workshop: In-Situ Liquefaction Tests of Columbia-River Sand and Silt Deposits</t>
  </si>
  <si>
    <t>Kenneth Stokoe</t>
  </si>
  <si>
    <t>2017-01-23T11:02:17.502-06:00</t>
  </si>
  <si>
    <t>NSF I-Corps 1541142: Hurricane Damage Mitigation</t>
  </si>
  <si>
    <t>2017-01-24T11:17:04.235-06:00</t>
  </si>
  <si>
    <t>NSF CMMI 1151003 CAREER: Full Scale Simulation of Peak Responses</t>
  </si>
  <si>
    <t>2017-01-24T11:23:07.670-06:00</t>
  </si>
  <si>
    <t>2017-01-24T11:33:19.796-06:00</t>
  </si>
  <si>
    <t>Multitype-Multihazard</t>
  </si>
  <si>
    <t>2017-01-25T13:21:22.042-06:00</t>
  </si>
  <si>
    <t>TrainingProject</t>
  </si>
  <si>
    <t>2017-01-25T13:22:47.680-06:00</t>
  </si>
  <si>
    <t>AFI</t>
  </si>
  <si>
    <t>Jack Smith</t>
  </si>
  <si>
    <t>2017-01-25T13:23:38.245-06:00</t>
  </si>
  <si>
    <t>Jiangsu Tornado</t>
  </si>
  <si>
    <t>Weihua Fang</t>
  </si>
  <si>
    <t>2017-01-26T02:52:06.888-06:00</t>
  </si>
  <si>
    <t>Texas High Mast Illumination Poles</t>
  </si>
  <si>
    <t>Michael Engelhardt</t>
  </si>
  <si>
    <t>2017-01-26T07:13:44.604-06:00</t>
  </si>
  <si>
    <t>2017-01-26T07:33:43.803-06:00</t>
  </si>
  <si>
    <t>NSF AST EARS 1443999: Spectrum Sharing for Public Safety Communications</t>
  </si>
  <si>
    <t>Ismail Guvenc</t>
  </si>
  <si>
    <t>2017-01-26T07:39:33.276-06:00</t>
  </si>
  <si>
    <t>NSF IIP I-Corps 1541142: Hurricane Damage Mitigation</t>
  </si>
  <si>
    <t>2017-01-26T07:41:22.918-06:00</t>
  </si>
  <si>
    <t>RAPID Data Model</t>
  </si>
  <si>
    <t>Robert Carr</t>
  </si>
  <si>
    <t>2017-01-26T15:21:20.506-06:00</t>
  </si>
  <si>
    <t>RAPID/Collaborative Research: Investigation of Reinforced Concrete Buildings Damaged in the Magnitude 6.4 Southern Taiwan Earthquake of February 2016</t>
  </si>
  <si>
    <t>Dawn Lehman</t>
  </si>
  <si>
    <t>Santiago Pujol</t>
  </si>
  <si>
    <t>CMMI-1637169</t>
  </si>
  <si>
    <t>2017-01-26T23:16:10.739-06:00</t>
  </si>
  <si>
    <t>Non-structural Tall CLT Building</t>
  </si>
  <si>
    <t>Keri RyanKeri Ryan</t>
  </si>
  <si>
    <t>Keri Ryan</t>
  </si>
  <si>
    <t>2017-01-30T12:06:12.329-06:00</t>
  </si>
  <si>
    <t>CT1780 Fragility</t>
  </si>
  <si>
    <t>CS Walter YangYazhou XieQiu Zheng</t>
  </si>
  <si>
    <t>Cliff Roblee</t>
  </si>
  <si>
    <t>Jamie PadgettCS Walter YangReginald DesRoches</t>
  </si>
  <si>
    <t>2017-01-30T17:45:19.795-06:00</t>
  </si>
  <si>
    <t>Junk</t>
  </si>
  <si>
    <t>2017-01-30T17:57:57.939-06:00</t>
  </si>
  <si>
    <t>Kasri</t>
  </si>
  <si>
    <t>Soroush Alimohamadi</t>
  </si>
  <si>
    <t>2017-02-03T12:06:37.566-06:00</t>
  </si>
  <si>
    <t>2017-02-03T14:24:48.438-06:00</t>
  </si>
  <si>
    <t>Lingze Bu</t>
  </si>
  <si>
    <t>2017-02-03T19:26:25.129-06:00</t>
  </si>
  <si>
    <t>Wireless Sensor Network Hurricane Data</t>
  </si>
  <si>
    <t>Chelakara Subramanian</t>
  </si>
  <si>
    <t>2017-02-03T19:36:25.142-06:00</t>
  </si>
  <si>
    <t>Kasri New</t>
  </si>
  <si>
    <t>2017-02-04T01:46:12.703-06:00</t>
  </si>
  <si>
    <t>The M9 Project Ground Motions</t>
  </si>
  <si>
    <t>{u'href': u'1882', u'title': u'PRJ'}</t>
  </si>
  <si>
    <t>Arthur Frankel</t>
  </si>
  <si>
    <t>Nasser MarafiErin WirthArthur Frankel</t>
  </si>
  <si>
    <t>USGS Earthquake Science Center &amp; National Science Foundation Hazards SEES Project EAR-1331412</t>
  </si>
  <si>
    <t>2017-02-06T13:32:08.498-06:00</t>
  </si>
  <si>
    <t>User tester testing</t>
  </si>
  <si>
    <t>Donna Habersaat</t>
  </si>
  <si>
    <t>2017-02-07T11:26:39.231-06:00</t>
  </si>
  <si>
    <t>Collapse Simulation of RC Building</t>
  </si>
  <si>
    <t>2017-02-07T14:32:03.380-06:00</t>
  </si>
  <si>
    <t>Effect of strain history on cone penetration resistance and cyclic strength of saturated sand</t>
  </si>
  <si>
    <t>Kathleen DarbyJaclyn BronnerTim Cockerill</t>
  </si>
  <si>
    <t>Ross Boulanger</t>
  </si>
  <si>
    <t>Jason DeJong</t>
  </si>
  <si>
    <t>CMMI-1300518</t>
  </si>
  <si>
    <t>2017-02-07T18:07:32.211-06:00</t>
  </si>
  <si>
    <t>ee</t>
  </si>
  <si>
    <t>2017-02-08T20:49:47.873-06:00</t>
  </si>
  <si>
    <t>TACC DS Training 2107</t>
  </si>
  <si>
    <t>Jason Allison</t>
  </si>
  <si>
    <t>2017-02-13T13:13:36.814-06:00</t>
  </si>
  <si>
    <t>RAPID/Collaborative Research: Investigation of the Effects of Rockfall Impacts on Structures During the Christchurch Earthquake Series</t>
  </si>
  <si>
    <t>Joseph Wartman</t>
  </si>
  <si>
    <t>2017-02-15T16:54:16.243-06:00</t>
  </si>
  <si>
    <t>DTA Collaboration</t>
  </si>
  <si>
    <t>Willem HimpeAmit Gupta</t>
  </si>
  <si>
    <t>Natalia Ruiz Juri</t>
  </si>
  <si>
    <t>2017-02-17T15:39:12.755-06:00</t>
  </si>
  <si>
    <t>LEAP Experimenter Documents</t>
  </si>
  <si>
    <t>2017-02-20T15:28:48.799-06:00</t>
  </si>
  <si>
    <t>Rocking rack parameter study</t>
  </si>
  <si>
    <t>James Maguire</t>
  </si>
  <si>
    <t>2017-02-20T17:17:11.910-06:00</t>
  </si>
  <si>
    <t>UC Davis Centrifuge Testing - UCLA</t>
  </si>
  <si>
    <t>Daniel Zehner</t>
  </si>
  <si>
    <t>2017-02-21T16:05:24.773-06:00</t>
  </si>
  <si>
    <t>NOVEL FRACTIONAL ORDER GROUND MOTION INTENSITY MEASURES FOR HIGH CONFIDENCE RISK ASSESSMENT OF DISTRIBUTED INFRASTRUCTURES</t>
  </si>
  <si>
    <t>Xinzhe YuanAbdollah ShafieezadehXinzhe Yuan</t>
  </si>
  <si>
    <t>Jamie Padgett</t>
  </si>
  <si>
    <t>2017-02-22T14:19:01.823-06:00</t>
  </si>
  <si>
    <t>User Study 1</t>
  </si>
  <si>
    <t>Craig Jansen</t>
  </si>
  <si>
    <t>2017-03-01T10:59:06.633-06:00</t>
  </si>
  <si>
    <t>User Study 2</t>
  </si>
  <si>
    <t>2017-03-01T11:03:11.073-06:00</t>
  </si>
  <si>
    <t>Wind Engineering Research Field Laboratory Selected Data Sets for Comparison to Model-Scale, Full-Scale and Computational Fluid Dynamics Simulations</t>
  </si>
  <si>
    <t>Douglas Smith</t>
  </si>
  <si>
    <t>Kishor MehtaStephen Morse</t>
  </si>
  <si>
    <t>NSF Grants BCS-88-21542 and CMS-9411147; NIST/TTU Cooperative Agreement, Windstorm Mitigation Agreement</t>
  </si>
  <si>
    <t>2017-03-03T08:04:15.067-06:00</t>
  </si>
  <si>
    <t>NSF RAPID - Pampa TX</t>
  </si>
  <si>
    <t>2017-03-03T08:12:30.188-06:00</t>
  </si>
  <si>
    <t>Testing project</t>
  </si>
  <si>
    <t>Caris Hurd</t>
  </si>
  <si>
    <t>2017-03-03T16:14:06.866-06:00</t>
  </si>
  <si>
    <t>Testing of seventeen identical ductile reinforced concrete beams with various loading protocols and boundary conditions</t>
  </si>
  <si>
    <t>Kai Marder</t>
  </si>
  <si>
    <t>2017-03-05T21:16:47.374-06:00</t>
  </si>
  <si>
    <t>NIST hospital building</t>
  </si>
  <si>
    <t>Emad Hassan</t>
  </si>
  <si>
    <t>2017-03-06T10:45:50.862-06:00</t>
  </si>
  <si>
    <t>Project 3</t>
  </si>
  <si>
    <t>User Participant</t>
  </si>
  <si>
    <t>2017-03-08T12:03:06.740-06:00</t>
  </si>
  <si>
    <t>Southern California Earthquake Center</t>
  </si>
  <si>
    <t>2017-03-08T14:20:53.716-06:00</t>
  </si>
  <si>
    <t>GSW_Model</t>
  </si>
  <si>
    <t>2017-03-16T01:50:48.539-05:00</t>
  </si>
  <si>
    <t>Test_0316_Proj</t>
  </si>
  <si>
    <t>2017-03-16T15:42:39.421-05:00</t>
  </si>
  <si>
    <t>Project1</t>
  </si>
  <si>
    <t>2017-03-20T11:30:37.308-05:00</t>
  </si>
  <si>
    <t>ADCIRC TEST</t>
  </si>
  <si>
    <t>2017-03-21T10:54:42.497-05:00</t>
  </si>
  <si>
    <t>ADCIRC_TEST</t>
  </si>
  <si>
    <t>2017-03-21T11:24:05.354-05:00</t>
  </si>
  <si>
    <t>Test</t>
  </si>
  <si>
    <t>2017-03-22T11:16:27.185-05:00</t>
  </si>
  <si>
    <t>Design Safe - Demo</t>
  </si>
  <si>
    <t>2017-03-22T12:46:05.995-05:00</t>
  </si>
  <si>
    <t>User Survey</t>
  </si>
  <si>
    <t>2017-03-23T09:23:36.687-05:00</t>
  </si>
  <si>
    <t>Design_Test</t>
  </si>
  <si>
    <t>2017-03-23T15:15:24.344-05:00</t>
  </si>
  <si>
    <t>Numerical Simulation</t>
  </si>
  <si>
    <t>2017-03-24T10:17:10.697-05:00</t>
  </si>
  <si>
    <t>untitled</t>
  </si>
  <si>
    <t>2017-03-24T15:45:48.083-05:00</t>
  </si>
  <si>
    <t>2017-03-24T17:36:22.478-05:00</t>
  </si>
  <si>
    <t>Community Data</t>
  </si>
  <si>
    <t>Silvia MazzoniMahyar Sharifi MoodHedda ProchaskaFrank McKennaFabio Silva</t>
  </si>
  <si>
    <t>Tim CockerillEllen RathjeScott Brandenberg</t>
  </si>
  <si>
    <t>2017-03-27T17:33:43.418-05:00</t>
  </si>
  <si>
    <t>Jupyter and R tutorial</t>
  </si>
  <si>
    <t>2017-03-29T13:19:46.937-05:00</t>
  </si>
  <si>
    <t>Earthquake Project</t>
  </si>
  <si>
    <t>Charlie DeyJosue Balandrano CoronelKeith Strmiska</t>
  </si>
  <si>
    <t>2017-03-30T13:25:46.139-05:00</t>
  </si>
  <si>
    <t>Full-Scale Simulation of Peak Responses to Reduce Hurricane Damage to Low Buildings and Use of Related Research to Develop Hurricane-Engineering Expertise</t>
  </si>
  <si>
    <t>Ashkan RasouliMohammadtaghi Moravej</t>
  </si>
  <si>
    <t>2017-04-03T10:08:32.335-05:00</t>
  </si>
  <si>
    <t>Large-Scale Laboratory Experiments of Wave Impacts on Vertical Cylinders</t>
  </si>
  <si>
    <t>Daniel CoxClinton N. DawsonPedro Lomonaco</t>
  </si>
  <si>
    <t>NSF CMMI-1635115 &amp; CMMI-1519679</t>
  </si>
  <si>
    <t>2017-04-03T16:28:45.564-05:00</t>
  </si>
  <si>
    <t>test project 2</t>
  </si>
  <si>
    <t>Ashley Adair</t>
  </si>
  <si>
    <t>957493579w4656</t>
  </si>
  <si>
    <t>2017-04-05T15:01:04.318-05:00</t>
  </si>
  <si>
    <t>Evaluation of Drainage for Liquefaction Remediation</t>
  </si>
  <si>
    <t>NSF CMMI-0530478</t>
  </si>
  <si>
    <t>2017-04-10T13:38:34.625-05:00</t>
  </si>
  <si>
    <t>Final Results - Deep Shear Wave Velocity Profiling for Seismic Characterization of Christchurch, NZ</t>
  </si>
  <si>
    <t>{u'title': u'https://www.designsafe-ci.org/data/browser/public/nees.public//NEES-2012-1173.groups'}</t>
  </si>
  <si>
    <t>CMMI-1261775 and CMMI-1303595</t>
  </si>
  <si>
    <t>2017-04-10T13:45:53.863-05:00</t>
  </si>
  <si>
    <t>ATC_Wall_Project</t>
  </si>
  <si>
    <t>2017-04-11T15:55:53.638-05:00</t>
  </si>
  <si>
    <t>NHERI@UTexas Proof-of-Capability Testing Workshop: non-intrusive 3D levee imaging in St. Louis, MO</t>
  </si>
  <si>
    <t>2017-04-11T17:07:45.502-05:00</t>
  </si>
  <si>
    <t>RSN-68</t>
  </si>
  <si>
    <t>2017-04-16T12:36:25.589-05:00</t>
  </si>
  <si>
    <t>SouthTempleBridge</t>
  </si>
  <si>
    <t>2017-04-18T16:00:49.196-05:00</t>
  </si>
  <si>
    <t>Basespring</t>
  </si>
  <si>
    <t>2017-04-21T01:34:34.073-05:00</t>
  </si>
  <si>
    <t>PVD</t>
  </si>
  <si>
    <t>2017-04-21T17:39:19.966-05:00</t>
  </si>
  <si>
    <t>Liq</t>
  </si>
  <si>
    <t>2017-04-23T00:30:20.010-05:00</t>
  </si>
  <si>
    <t>Remediation of Liquefaction Effects for an Embankment using Soil-cement Walls</t>
  </si>
  <si>
    <t>Dan WilsonMohammad KhosraviAli KhosraviAmber PulidoYunlong Wang</t>
  </si>
  <si>
    <t>PEER 1120-NCTRBU</t>
  </si>
  <si>
    <t>2017-04-24T14:53:34.964-05:00</t>
  </si>
  <si>
    <t>papartwo</t>
  </si>
  <si>
    <t>2017-04-25T06:03:05.580-05:00</t>
  </si>
  <si>
    <t>2017-04-25T06:03:42.025-05:00</t>
  </si>
  <si>
    <t>2015-051e [FDOT]</t>
  </si>
  <si>
    <t>Manuel Matus</t>
  </si>
  <si>
    <t>Ioannis Zisis</t>
  </si>
  <si>
    <t>2017-04-25T10:16:26.313-05:00</t>
  </si>
  <si>
    <t>jupyter test</t>
  </si>
  <si>
    <t>2017-04-25T18:53:59.153-05:00</t>
  </si>
  <si>
    <t>Iowa State University Low-Rise Gable35 Tornado Data</t>
  </si>
  <si>
    <t>2017-04-26T10:45:08.984-05:00</t>
  </si>
  <si>
    <t>Sample_Nepal</t>
  </si>
  <si>
    <t>Youssef Hashash</t>
  </si>
  <si>
    <t>2017-04-29T20:57:04.936-05:00</t>
  </si>
  <si>
    <t>Surge_Programs</t>
  </si>
  <si>
    <t>2017-04-30T03:53:45.770-05:00</t>
  </si>
  <si>
    <t>OpenSees Test</t>
  </si>
  <si>
    <t>David Perry</t>
  </si>
  <si>
    <t>2017-04-30T18:08:46.637-05:00</t>
  </si>
  <si>
    <t>OpenSees trial</t>
  </si>
  <si>
    <t>2017-05-01T03:26:40.494-05:00</t>
  </si>
  <si>
    <t>1428954 MRI: Development of a Versatile, Self-Configuring Turbulent Flow Condition System for a Shared-Use Hybrid Low-Speed Wind Tunnel</t>
  </si>
  <si>
    <t>2017-05-02T08:59:54.221-05:00</t>
  </si>
  <si>
    <t>Jupyter Notebooks for Seismic Displacements of Slopes</t>
  </si>
  <si>
    <t>Ellen RathjeTim Cockerill</t>
  </si>
  <si>
    <t>2017-05-02T09:26:42.415-05:00</t>
  </si>
  <si>
    <t>TxDoT - Seismic Vulnerability and Post-Event Actions</t>
  </si>
  <si>
    <t>Patricia Clayton</t>
  </si>
  <si>
    <t>2017-05-02T10:16:14.415-05:00</t>
  </si>
  <si>
    <t>2017-05-02T10:18:47.419-05:00</t>
  </si>
  <si>
    <t>Maps</t>
  </si>
  <si>
    <t>Joseph Meiring</t>
  </si>
  <si>
    <t>2017-05-02T16:54:34.905-05:00</t>
  </si>
  <si>
    <t>CB</t>
  </si>
  <si>
    <t>John Wallace</t>
  </si>
  <si>
    <t>2017-05-03T14:28:35.845-05:00</t>
  </si>
  <si>
    <t>Farid KhosravikiaPatricia ClaytonAnderson Potter</t>
  </si>
  <si>
    <t>2017-05-04T09:49:11.762-05:00</t>
  </si>
  <si>
    <t>ipython</t>
  </si>
  <si>
    <t>Joe Stubbs</t>
  </si>
  <si>
    <t>2017-05-04T17:23:20.269-05:00</t>
  </si>
  <si>
    <t>jupyterhub</t>
  </si>
  <si>
    <t>Julia Looney</t>
  </si>
  <si>
    <t>2017-05-04T17:23:51.211-05:00</t>
  </si>
  <si>
    <t>Test_Shinnecock</t>
  </si>
  <si>
    <t>2017-05-05T19:23:29.857-05:00</t>
  </si>
  <si>
    <t>2016-080n [Construction Site] Uncovering Potential Risks of Wind-induced Cascading Damages to Construction Projects and Neighboring Communities</t>
  </si>
  <si>
    <t>Youngjib Ham</t>
  </si>
  <si>
    <t>Seung Jae Lee</t>
  </si>
  <si>
    <t>2017-05-09T16:59:31.632-05:00</t>
  </si>
  <si>
    <t>SPSW-tez</t>
  </si>
  <si>
    <t>2017-05-10T05:46:49.926-05:00</t>
  </si>
  <si>
    <t>SPSWthesis</t>
  </si>
  <si>
    <t>2017-05-10T05:56:57.213-05:00</t>
  </si>
  <si>
    <t>Design Safe Workshop</t>
  </si>
  <si>
    <t>2017-05-12T17:36:52.209-05:00</t>
  </si>
  <si>
    <t>Adam Walkthrough</t>
  </si>
  <si>
    <t>2017-05-12T17:50:41.941-05:00</t>
  </si>
  <si>
    <t>Fine-Grained Soil Simple Shear Testing</t>
  </si>
  <si>
    <t>2017-05-15T21:15:29.175-05:00</t>
  </si>
  <si>
    <t>Fine-Grain Soil Simple Shear Testing</t>
  </si>
  <si>
    <t>2017-05-15T21:24:58.225-05:00</t>
  </si>
  <si>
    <t>RAPID: Multi-Hazard Performance of Load Bearing Wall Systems: A Case Study Following the January 2010 Earthquake and October 2016 Hurricane Matthew</t>
  </si>
  <si>
    <t>Tracy Kijewski-Correa</t>
  </si>
  <si>
    <t>Alexandros TaflanidisAndrew KennedyTracy Kijewski-CorreaDavid Prevatt</t>
  </si>
  <si>
    <t>NSF CMMI 1709357</t>
  </si>
  <si>
    <t>2017-05-22T09:34:09.148-05:00</t>
  </si>
  <si>
    <t>FedoraTestData</t>
  </si>
  <si>
    <t>Sivakumar Kulasekaran</t>
  </si>
  <si>
    <t>2017-05-22T10:40:22.078-05:00</t>
  </si>
  <si>
    <t>Edwards Aquifer flow + pump rates</t>
  </si>
  <si>
    <t>John Gentle</t>
  </si>
  <si>
    <t>Suzanne Pierce</t>
  </si>
  <si>
    <t>2017-05-22T12:48:41.400-05:00</t>
  </si>
  <si>
    <t>Fedora Test Data</t>
  </si>
  <si>
    <t>2017-05-22T16:30:03.924-05:00</t>
  </si>
  <si>
    <t>Watermark SWP</t>
  </si>
  <si>
    <t>2017-05-22T17:12:23.511-05:00</t>
  </si>
  <si>
    <t>Summer Institute Recon</t>
  </si>
  <si>
    <t>Gabby HernandezFernando GarciaAdam PriceKevin KueiKevin Kuei</t>
  </si>
  <si>
    <t>2017-05-22T17:16:18.043-05:00</t>
  </si>
  <si>
    <t>Soil-Foundation-Structure Interaction Effects on Cyclic Failure Potential of Silts and Clays</t>
  </si>
  <si>
    <t>Jason Buenker</t>
  </si>
  <si>
    <t>Lisa StarJonathan StewartJason Buenker</t>
  </si>
  <si>
    <t>2017-05-23T15:44:21.386-05:00</t>
  </si>
  <si>
    <t>University of Auckland High Axial Load Wall Tests</t>
  </si>
  <si>
    <t>Rick HenryChristopher MotterAlex Shegay</t>
  </si>
  <si>
    <t>Kenneth Elwood</t>
  </si>
  <si>
    <t>Funded by MBIE (New Zealand) through the Quake Centre</t>
  </si>
  <si>
    <t>2017-05-25T20:32:46.327-05:00</t>
  </si>
  <si>
    <t>Lidar Scans of Reinforced Concrete Building Performance following the April 25, 2015 Nepal Earthquake</t>
  </si>
  <si>
    <t>Andre Barbosa</t>
  </si>
  <si>
    <t>Michael Olsen</t>
  </si>
  <si>
    <t>2017-05-26T11:07:39.503-05:00</t>
  </si>
  <si>
    <t>flexibility diaphrahm</t>
  </si>
  <si>
    <t>2017-05-26T23:12:47.691-05:00</t>
  </si>
  <si>
    <t>flexibility assessment</t>
  </si>
  <si>
    <t>2017-05-27T00:49:50.256-05:00</t>
  </si>
  <si>
    <t>Smart Seismic Cities</t>
  </si>
  <si>
    <t>Kenneth ElwoodTyler BestEyitayo Opabola</t>
  </si>
  <si>
    <t>2017-05-28T23:33:00.173-05:00</t>
  </si>
  <si>
    <t>SUMREX</t>
  </si>
  <si>
    <t>Brian Blanton</t>
  </si>
  <si>
    <t>2017-05-30T10:35:33.587-05:00</t>
  </si>
  <si>
    <t>REU Zoom Recordings 2017</t>
  </si>
  <si>
    <t>2017-05-30T16:23:20.827-05:00</t>
  </si>
  <si>
    <t>Evaluation of Bond Strength in Shear</t>
  </si>
  <si>
    <t>2017-05-31T14:17:15.533-05:00</t>
  </si>
  <si>
    <t>13th ACWE NHERI Presentations</t>
  </si>
  <si>
    <t>2017-05-31T15:30:17.965-05:00</t>
  </si>
  <si>
    <t>BC</t>
  </si>
  <si>
    <t>2017-06-01T10:55:58.516-05:00</t>
  </si>
  <si>
    <t>NIST-OU</t>
  </si>
  <si>
    <t>2017-06-06T10:59:26.394-05:00</t>
  </si>
  <si>
    <t>Isabel_test2</t>
  </si>
  <si>
    <t>2017-06-06T14:15:57.420-05:00</t>
  </si>
  <si>
    <t>NHERI SmartWalls - Telescopic Structural Flood Walls</t>
  </si>
  <si>
    <t>Jorge Cueto</t>
  </si>
  <si>
    <t>2017-06-06T15:05:13.452-05:00</t>
  </si>
  <si>
    <t>RAPID: Large-Scale Shake Table Test to Quantify Seismic Response of Helical Piles in Dry Sand</t>
  </si>
  <si>
    <t>Maryam Shahbazi</t>
  </si>
  <si>
    <t>Amy Cerato</t>
  </si>
  <si>
    <t>2017-06-08T11:14:06.504-05:00</t>
  </si>
  <si>
    <t>NEES Planning-Role of Gravity Framing in Seismic Performance of Steel Buildings</t>
  </si>
  <si>
    <t>Eric WilliamsonPatricia ClaytonSean Donahue</t>
  </si>
  <si>
    <t>Todd Helwig</t>
  </si>
  <si>
    <t>NSF 1344592</t>
  </si>
  <si>
    <t>2017-06-09T09:09:03.238-05:00</t>
  </si>
  <si>
    <t>2017-06-09T12:41:06.764-05:00</t>
  </si>
  <si>
    <t>LS-Dyna</t>
  </si>
  <si>
    <t>2017-06-11T15:38:06.168-05:00</t>
  </si>
  <si>
    <t>shake_table_sample_data</t>
  </si>
  <si>
    <t>2017-06-14T09:45:26.622-05:00</t>
  </si>
  <si>
    <t>2017-06-14T09:47:25.539-05:00</t>
  </si>
  <si>
    <t>Patty HillChunxiao GeCraig Jansen</t>
  </si>
  <si>
    <t>2017-06-14T09:53:14.185-05:00</t>
  </si>
  <si>
    <t>Iowa State Tornado Data Gable35 June 2017</t>
  </si>
  <si>
    <t>2017-06-15T09:45:12.048-05:00</t>
  </si>
  <si>
    <t>CASCO_BAY</t>
  </si>
  <si>
    <t>2017-06-15T10:18:39.905-05:00</t>
  </si>
  <si>
    <t>Trials</t>
  </si>
  <si>
    <t>{u'title': u'C:\\Users\\cn25\\Downloads'}</t>
  </si>
  <si>
    <t>2017-06-16T11:20:44.810-05:00</t>
  </si>
  <si>
    <t>20170622 shake table</t>
  </si>
  <si>
    <t>2017-06-22T11:52:14.822-05:00</t>
  </si>
  <si>
    <t>REU</t>
  </si>
  <si>
    <t>2017-06-23T13:42:57.609-05:00</t>
  </si>
  <si>
    <t>2017-06-23T13:44:31.663-05:00</t>
  </si>
  <si>
    <t>temporary</t>
  </si>
  <si>
    <t>2017-06-23T13:45:35.232-05:00</t>
  </si>
  <si>
    <t>none</t>
  </si>
  <si>
    <t>2017-06-23T13:55:01.320-05:00</t>
  </si>
  <si>
    <t>Code at TACC, DesignSafe</t>
  </si>
  <si>
    <t>Patty HillPatricia Clayton</t>
  </si>
  <si>
    <t>2017-06-26T12:50:51.108-05:00</t>
  </si>
  <si>
    <t>HeatDiffusion</t>
  </si>
  <si>
    <t>2017-06-26T13:03:54.244-05:00</t>
  </si>
  <si>
    <t>2017-06-26T17:41:25.920-05:00</t>
  </si>
  <si>
    <t>NIST Aftershock Fragility - Steel Buildings</t>
  </si>
  <si>
    <t>2017-06-27T11:10:57.255-05:00</t>
  </si>
  <si>
    <t>CodeTACC_DesignSafe</t>
  </si>
  <si>
    <t>Joon Yee ChuahJoon Yee ChuahJoon Yee ChuahJoon Yee ChuahJoon Yee ChuahJoon Yee ChuahJoon Yee ChuahJoon Yee ChuahJoon Yee ChuahJoon Yee ChuahJoon Yee ChuahJoon Yee ChuahJoon Yee ChuahJoon Yee ChuahJoon Yee ChuahJoon Yee Chuah</t>
  </si>
  <si>
    <t>Jeaime PowellTracy BrownChunxiao GePatty HillJoon Yee Chuah</t>
  </si>
  <si>
    <t>2017-06-27T15:31:49.105-05:00</t>
  </si>
  <si>
    <t>Demo project</t>
  </si>
  <si>
    <t>MEGAN ANN OLIVEROS</t>
  </si>
  <si>
    <t>2017-06-27T18:17:47.695-05:00</t>
  </si>
  <si>
    <t>NHERI Summer Institute</t>
  </si>
  <si>
    <t>2017-06-29T10:53:48.962-05:00</t>
  </si>
  <si>
    <t>NEESR: Seismic Performance of Conventional and Innovative Special Structural Walls</t>
  </si>
  <si>
    <t>2017-06-29T13:11:42.407-05:00</t>
  </si>
  <si>
    <t>2017-06-30T13:57:16.930-05:00</t>
  </si>
  <si>
    <t>Trial</t>
  </si>
  <si>
    <t>2017-07-04T23:42:50.710-05:00</t>
  </si>
  <si>
    <t>2017-094n [MST Dome] Damage and Instability Detection of Civil Large-scale Space Structures Under Operational and Multi-hazard Environments based on Change in Macro-geometrical Patterns/Shapes</t>
  </si>
  <si>
    <t>Guirong (Grace) Yan</t>
  </si>
  <si>
    <t>2017-07-05T14:51:00.902-05:00</t>
  </si>
  <si>
    <t>toy_model</t>
  </si>
  <si>
    <t>2017-07-06T14:22:40.141-05:00</t>
  </si>
  <si>
    <t>Holiday Inn</t>
  </si>
  <si>
    <t>Adolfo Matamoros</t>
  </si>
  <si>
    <t>2017-07-10T16:26:43.105-05:00</t>
  </si>
  <si>
    <t>hybrid_simulation</t>
  </si>
  <si>
    <t>EAGER: Collaborative Research: Aeroelastic Real-Time Hybrid Simulation - A New Concept for Wind Engineering Testing</t>
  </si>
  <si>
    <t>{u'title': u'1732223', u'delete': False}</t>
  </si>
  <si>
    <t>Scott PowellJustin DavisJie Dong</t>
  </si>
  <si>
    <t>Richard Christenson</t>
  </si>
  <si>
    <t>Steve Wojtkiewicz</t>
  </si>
  <si>
    <t>2017-07-11T09:37:57.734-05:00</t>
  </si>
  <si>
    <t>Trying the tutorials July 11, 2017</t>
  </si>
  <si>
    <t>2017-07-11T14:47:29.408-05:00</t>
  </si>
  <si>
    <t>{u'title': u'1732213'}</t>
  </si>
  <si>
    <t>2017-07-11T15:11:14.731-05:00</t>
  </si>
  <si>
    <t>Sand Triaxial Tests at UCLA</t>
  </si>
  <si>
    <t>Maria EstevaScott Brandenberg</t>
  </si>
  <si>
    <t>2017-07-12T16:19:41.805-05:00</t>
  </si>
  <si>
    <t>EAGER: Informing Infrastructure Decisions through Large-Amplitude Forced Vibration Testing</t>
  </si>
  <si>
    <t>CMMI-1650170</t>
  </si>
  <si>
    <t>2017-07-14T13:36:23.327-05:00</t>
  </si>
  <si>
    <t>Cyclic testing of lightly reinforced concrete walls</t>
  </si>
  <si>
    <t>2017-07-17T21:08:16.807-05:00</t>
  </si>
  <si>
    <t>HE_2008_FigGen</t>
  </si>
  <si>
    <t>2017-07-19T08:24:14.317-05:00</t>
  </si>
  <si>
    <t>NSF NEESR: BE Prism Test - Segura</t>
  </si>
  <si>
    <t>2017-07-19T17:33:16.090-05:00</t>
  </si>
  <si>
    <t>NIST + NSF BE Prism Tests - Hilson</t>
  </si>
  <si>
    <t>2017-07-19T17:37:23.863-05:00</t>
  </si>
  <si>
    <t>NSF Wall Tests - Thomsen</t>
  </si>
  <si>
    <t>2017-07-19T17:38:24.860-05:00</t>
  </si>
  <si>
    <t>Quantification of Collapse Margin for Steel High-rises</t>
  </si>
  <si>
    <t>Masayoshi Nakashima</t>
  </si>
  <si>
    <t>Masahiro Kurata</t>
  </si>
  <si>
    <t>2017-07-21T08:29:59.744-05:00</t>
  </si>
  <si>
    <t>IS-GEO Computational Institute 2017</t>
  </si>
  <si>
    <t>2017-07-23T10:19:58.881-05:00</t>
  </si>
  <si>
    <t>1520843 NHERI EF Experimental Facility with Boundary Layer Wind Tunnel, Wind Load and Dynamic Flow Simulators, and Pressure Loading Actuators</t>
  </si>
  <si>
    <t>2017-07-27T08:38:10.666-05:00</t>
  </si>
  <si>
    <t>TRIAL</t>
  </si>
  <si>
    <t>Okan Ilhan</t>
  </si>
  <si>
    <t>2017-07-29T16:02:19.454-05:00</t>
  </si>
  <si>
    <t>1663363 Benchmark Study of Tornado Wind Loading on Low-Rise Buildings with Consideration of Internal Pressure</t>
  </si>
  <si>
    <t>Delong Zuo</t>
  </si>
  <si>
    <t>2017-07-31T13:57:59.801-05:00</t>
  </si>
  <si>
    <t>El Centro Remote Sensing</t>
  </si>
  <si>
    <t>Richard Wood</t>
  </si>
  <si>
    <t>2017-08-01T13:56:49.194-05:00</t>
  </si>
  <si>
    <t>NGA-East Site Response Simulation Database</t>
  </si>
  <si>
    <t>Jonathan StewartMahyar Sharifi MoodKenneth CampbellJoseph HarmonOkan IlhanWalter SilvaEllen Rathje</t>
  </si>
  <si>
    <t>2017-08-04T10:47:53.371-05:00</t>
  </si>
  <si>
    <t>University of Auckland Lightly Reinforced Concrete Wall Tests</t>
  </si>
  <si>
    <t>2017-08-07T03:04:22.977-05:00</t>
  </si>
  <si>
    <t>Advancing Knowledge on the Performance of Seismic Collectors in Steel Building Structures</t>
  </si>
  <si>
    <t>Maximilian BeedleChao-Hsien LiThomas Marullo</t>
  </si>
  <si>
    <t>Robert Fleischman</t>
  </si>
  <si>
    <t>2017-08-08T11:20:53.420-05:00</t>
  </si>
  <si>
    <t>HybridDataSample</t>
  </si>
  <si>
    <t>2017-08-14T00:29:27.847-05:00</t>
  </si>
  <si>
    <t>ShakeTableTest</t>
  </si>
  <si>
    <t>2017-08-14T01:50:21.154-05:00</t>
  </si>
  <si>
    <t>Iowa State Tornado Data - Low-Rise Building</t>
  </si>
  <si>
    <t>2017-08-14T08:01:30.965-05:00</t>
  </si>
  <si>
    <t>NGA-West2 Database</t>
  </si>
  <si>
    <t>Ellen RathjeStephen Mock</t>
  </si>
  <si>
    <t>2017-08-16T13:03:32.874-05:00</t>
  </si>
  <si>
    <t>Tsunami Shadow Runup, Phase 2 - Non-linear long wave amplification in the shadow zone of offshore islands</t>
  </si>
  <si>
    <t>Adam KeenTim Maddux</t>
  </si>
  <si>
    <t>Patrick Lynett</t>
  </si>
  <si>
    <t>Adam Keen</t>
  </si>
  <si>
    <t>2017-08-17T10:59:27.882-05:00</t>
  </si>
  <si>
    <t>2016-076i [2017 DEM Chowdhury]</t>
  </si>
  <si>
    <t>2017-08-18T14:50:51.446-05:00</t>
  </si>
  <si>
    <t>Andere Projekt</t>
  </si>
  <si>
    <t>Josue Balandrano</t>
  </si>
  <si>
    <t>2017-08-22T09:45:30.303-05:00</t>
  </si>
  <si>
    <t>2017-102n [Stanford High-rise] Quantifying Uncertainties in Computational Fluid Dynamics Predictions for Wind Loads on Buildings</t>
  </si>
  <si>
    <t>2017-08-22T12:04:18.770-05:00</t>
  </si>
  <si>
    <t>TempProject</t>
  </si>
  <si>
    <t>Troy Tanner</t>
  </si>
  <si>
    <t>2017-08-23T13:32:39.332-05:00</t>
  </si>
  <si>
    <t>Project with no files</t>
  </si>
  <si>
    <t>2017-08-24T11:33:22.183-05:00</t>
  </si>
  <si>
    <t>Ridge runnel post storm beach recovery</t>
  </si>
  <si>
    <t>Jack Puleo</t>
  </si>
  <si>
    <t>Jens Figlus</t>
  </si>
  <si>
    <t>2017-08-25T15:02:01.795-05:00</t>
  </si>
  <si>
    <t>Laboratory Shear Wave Velocity Measurement of Compacted Fill for the California High Speed Rail Project</t>
  </si>
  <si>
    <t>2017-08-25T16:38:58.431-05:00</t>
  </si>
  <si>
    <t>2017-083n [RPI Flat Plate] Model to Full-Scale Validation of Peak Pressure Mechanisms in Buildings that Cause Cladding Failures and Windstorm Damage</t>
  </si>
  <si>
    <t>2017-08-28T09:03:57.046-05:00</t>
  </si>
  <si>
    <t>GEER Hurricane Harvey Reconnaissance</t>
  </si>
  <si>
    <t>aknsrt</t>
  </si>
  <si>
    <t>Nina Stark</t>
  </si>
  <si>
    <t>R. Lee WootenNina Stark</t>
  </si>
  <si>
    <t>2017-08-28T12:48:37.625-05:00</t>
  </si>
  <si>
    <t>Liquefaction Evaluations of Finely Interlayered Sands, Silts and Clays</t>
  </si>
  <si>
    <t>Dan WilsonMohammad KhosraviMasoud Hajialilue BonabAli Khosravi</t>
  </si>
  <si>
    <t>CMMI-1635398</t>
  </si>
  <si>
    <t>2017-08-28T14:42:45.056-05:00</t>
  </si>
  <si>
    <t>Development of a validated methodology for seismic analysis and design of standard and pile-supoorted retaining walls</t>
  </si>
  <si>
    <t>Maria Giovanna DuranteScott Brandenberg</t>
  </si>
  <si>
    <t>2017-08-28T21:32:34.468-05:00</t>
  </si>
  <si>
    <t>Hurricane Harvey Resources</t>
  </si>
  <si>
    <t>2017-09-02T09:23:04.233-05:00</t>
  </si>
  <si>
    <t>Distributed Real-time Hybrid Simulation</t>
  </si>
  <si>
    <t>Shirley Dyke</t>
  </si>
  <si>
    <t>2017-09-04T06:00:56.693-05:00</t>
  </si>
  <si>
    <t>PLEAP</t>
  </si>
  <si>
    <t>Majid Manzari</t>
  </si>
  <si>
    <t>Bruce KutterMourad Zeghal</t>
  </si>
  <si>
    <t>2017-09-04T15:05:01.200-05:00</t>
  </si>
  <si>
    <t>2017-09-05T23:37:14.321-05:00</t>
  </si>
  <si>
    <t>Synthetic Ground Motions</t>
  </si>
  <si>
    <t>2017-09-06T10:49:44.894-05:00</t>
  </si>
  <si>
    <t>Collection of Perishable Data on Wind- and Surge-Induced Residential Building Damage During Hurricane Harvey (TX)</t>
  </si>
  <si>
    <t>Daniel RheeJustin NevillMariantonieta Gutierrez Soto</t>
  </si>
  <si>
    <t>David Roueche</t>
  </si>
  <si>
    <t>Frank LombardoDaniel SmithRichard Krupar III</t>
  </si>
  <si>
    <t>NSF RAPID Civil Mechanical and Manufacturing Innovation 1759996</t>
  </si>
  <si>
    <t>2017-09-08T12:42:12.444-05:00</t>
  </si>
  <si>
    <t>Fulcrum App Data Testing</t>
  </si>
  <si>
    <t>Joseph MeiringDavid Roueche</t>
  </si>
  <si>
    <t>2017-09-08T12:47:42.458-05:00</t>
  </si>
  <si>
    <t>NZ Walls</t>
  </si>
  <si>
    <t>Alex Shegay</t>
  </si>
  <si>
    <t>2017-09-08T19:26:01.904-05:00</t>
  </si>
  <si>
    <t>Whirokino Bridge</t>
  </si>
  <si>
    <t>2017-09-10T20:01:23.141-05:00</t>
  </si>
  <si>
    <t>2017-09-13T01:39:42.451-05:00</t>
  </si>
  <si>
    <t>Hurricane Harvey Reconnaissance</t>
  </si>
  <si>
    <t>2017-09-13T11:13:27.443-05:00</t>
  </si>
  <si>
    <t>Lateral Pile Group</t>
  </si>
  <si>
    <t>2017-09-13T19:42:13.778-05:00</t>
  </si>
  <si>
    <t>Hurricane Irma Preliminary Survey</t>
  </si>
  <si>
    <t>Daniel Smith</t>
  </si>
  <si>
    <t>2017-09-13T22:05:09.306-05:00</t>
  </si>
  <si>
    <t>Test Project</t>
  </si>
  <si>
    <t>2017-09-19T14:42:01.168-05:00</t>
  </si>
  <si>
    <t>Heuristic Demo</t>
  </si>
  <si>
    <t>Self Awarded</t>
  </si>
  <si>
    <t>2017-09-19T14:56:12.162-05:00</t>
  </si>
  <si>
    <t>Heuristic Demo 2</t>
  </si>
  <si>
    <t>Craig JansenCaris Hurd</t>
  </si>
  <si>
    <t>2017-09-20T12:11:44.677-05:00</t>
  </si>
  <si>
    <t>TestProject</t>
  </si>
  <si>
    <t>2017-09-20T15:09:33.892-05:00</t>
  </si>
  <si>
    <t>GEER Irma team south</t>
  </si>
  <si>
    <t>2017-09-21T10:24:22.473-05:00</t>
  </si>
  <si>
    <t>Hurricane Harvey</t>
  </si>
  <si>
    <t>Nilo Jr EspinozaJack Gaither</t>
  </si>
  <si>
    <t>Jason Fleming</t>
  </si>
  <si>
    <t>2017-09-21T15:02:35.816-05:00</t>
  </si>
  <si>
    <t>RAPID: A Coordinated Structural Engineering Response to Hurricane Irma (in Florida)</t>
  </si>
  <si>
    <t>Maryam RefanAmal ElawadyLandolf Rhode-BarbarigosFrederick Haan, Jr.David PrevattShiling PeiAshkan Rasouli</t>
  </si>
  <si>
    <t>Jean-Paul PinelliDavid RouecheKurtis GurleyIoannis Zisis</t>
  </si>
  <si>
    <t>NSF CMMI 1761461</t>
  </si>
  <si>
    <t>2017-09-22T06:43:46.788-05:00</t>
  </si>
  <si>
    <t>North-Central FL GEER Irma</t>
  </si>
  <si>
    <t>2017-09-22T07:47:08.151-05:00</t>
  </si>
  <si>
    <t>Databases, Insurances</t>
  </si>
  <si>
    <t>2017-09-25T08:57:36.345-05:00</t>
  </si>
  <si>
    <t>Hurricane Harvey (Texas) Supplement -- Collaborative Research: Geotechnical Extreme Events Reconnaissance (GEER) Association: Turning Disaster into Knowledge</t>
  </si>
  <si>
    <t>Alexandros TaflanidisDaan LiangFernanda LeiteChao SunMichael StarekKara PetermanRichard WoodJohn ClearyThang DaoSteve C.S. Cai</t>
  </si>
  <si>
    <t>Arn WombleAndrew Kennedyjie gong</t>
  </si>
  <si>
    <t>CMMI-1266418</t>
  </si>
  <si>
    <t>2017-09-26T09:38:43.402-05:00</t>
  </si>
  <si>
    <t>DEM 2014</t>
  </si>
  <si>
    <t>2017-09-26T11:51:50.276-05:00</t>
  </si>
  <si>
    <t>Development of Validated Methods for Soil-Structure Interaction Analysis of Buried Structures</t>
  </si>
  <si>
    <t>Josue BalandranoKeith Strmiska</t>
  </si>
  <si>
    <t>2017-09-26T12:27:28.199-05:00</t>
  </si>
  <si>
    <t>2017-09-26T13:43:42.935-05:00</t>
  </si>
  <si>
    <t>Direct simple shear testing for silica silt and kaolin mixtures</t>
  </si>
  <si>
    <t>Adam Price</t>
  </si>
  <si>
    <t>National Science Foundation (grant CMMI-1300518) and California Department of Water Resources (contract 4600009751)</t>
  </si>
  <si>
    <t>2017-09-26T16:18:20.275-05:00</t>
  </si>
  <si>
    <t>GEER Puebla-Mexico City Earthquake</t>
  </si>
  <si>
    <t>Mahyar Sharifi Mood</t>
  </si>
  <si>
    <t>Kevin Franke</t>
  </si>
  <si>
    <t>Tara Hutchinson</t>
  </si>
  <si>
    <t>2017-09-27T12:37:12.922-05:00</t>
  </si>
  <si>
    <t>Tsunami</t>
  </si>
  <si>
    <t>2017-09-27T13:24:27.574-05:00</t>
  </si>
  <si>
    <t>MIDP80g</t>
  </si>
  <si>
    <t>Edward Kavazanjian</t>
  </si>
  <si>
    <t>2017-09-27T13:31:01.499-05:00</t>
  </si>
  <si>
    <t>Centrifuge modelling of variable rate cone penetration in low-plasticity silts</t>
  </si>
  <si>
    <t>{u'href': u'PRJ-1689', u'title': u'Direct simple shear testing for silica silt and kaolin mixtures'}</t>
  </si>
  <si>
    <t>2017-09-27T20:02:46.313-05:00</t>
  </si>
  <si>
    <t>NHERI@UTexas Proof-of-Capability Testing Workshop: In-Situ Liquefaction Tests of Columbia-River Sand and Silt Deposits</t>
  </si>
  <si>
    <t>Benchen ZhangFarnyuh Menq</t>
  </si>
  <si>
    <t>2017-09-28T10:55:15.932-05:00</t>
  </si>
  <si>
    <t>Probabilistic Seismic Hazard Analysis for the Sliding Displacement of Rigid Sliding Masses</t>
  </si>
  <si>
    <t>Yubing WangEllen Rathje</t>
  </si>
  <si>
    <t>CMMI-1520817</t>
  </si>
  <si>
    <t>2017-10-02T11:21:49.354-05:00</t>
  </si>
  <si>
    <t>push1534</t>
  </si>
  <si>
    <t>2017-10-04T14:13:55.115-05:00</t>
  </si>
  <si>
    <t>push1</t>
  </si>
  <si>
    <t>2017-10-04T14:26:05.680-05:00</t>
  </si>
  <si>
    <t>push1f</t>
  </si>
  <si>
    <t>2017-10-04T14:39:38.773-05:00</t>
  </si>
  <si>
    <t>Kaikoura Earthquake Landslide Inventory</t>
  </si>
  <si>
    <t>{u'href': u'http://www.geerassociation.org/', u'title': u'GEER Association'}</t>
  </si>
  <si>
    <t>Joseph WartmanChris Massey</t>
  </si>
  <si>
    <t>CMMI-1300744</t>
  </si>
  <si>
    <t>2017-10-05T18:28:31.540-05:00</t>
  </si>
  <si>
    <t>Mandro_DSS</t>
  </si>
  <si>
    <t>2017-10-05T23:39:34.367-05:00</t>
  </si>
  <si>
    <t>Drone Photos</t>
  </si>
  <si>
    <t>2017-10-06T11:56:34.367-05:00</t>
  </si>
  <si>
    <t>a</t>
  </si>
  <si>
    <t>2017-10-09T09:16:59.955-05:00</t>
  </si>
  <si>
    <t>Advancing multi-hazard assessment and risk-based design to promote offshore wind energy technology</t>
  </si>
  <si>
    <t>Spencer HallowellHannah Johlas</t>
  </si>
  <si>
    <t>Andrew Myers</t>
  </si>
  <si>
    <t>2017-10-11T00:38:31.074-05:00</t>
  </si>
  <si>
    <t>Mega-Tall Building</t>
  </si>
  <si>
    <t>2017-10-11T18:41:45.288-05:00</t>
  </si>
  <si>
    <t>Tall building Seismic Assessment</t>
  </si>
  <si>
    <t>2017-10-11T18:49:01.264-05:00</t>
  </si>
  <si>
    <t>Thesis Project</t>
  </si>
  <si>
    <t>2017-10-12T14:03:08.615-05:00</t>
  </si>
  <si>
    <t>2017-10-13T16:40:49.908-05:00</t>
  </si>
  <si>
    <t>Simple Shear Tests on Silt-Clay mixtures at PI = 9</t>
  </si>
  <si>
    <t>2017-10-16T17:47:55.472-05:00</t>
  </si>
  <si>
    <t>NHERI Debris Impact Experiments</t>
  </si>
  <si>
    <t>Mohammad Shafiqual AlamTim MadduxKrishnendu Shekhar</t>
  </si>
  <si>
    <t>Pedro ArduinoMarc EberhardDaniel CoxAndre BarbosaPedro Lomonaco</t>
  </si>
  <si>
    <t>2017-10-17T18:15:43.580-05:00</t>
  </si>
  <si>
    <t>NSF #1235496: Pre/Post Earthquake Damage Assessment for Infilled RC Frame Buildings</t>
  </si>
  <si>
    <t>Andreas Stavridis</t>
  </si>
  <si>
    <t>babak moaveni</t>
  </si>
  <si>
    <t>NSF #1235496</t>
  </si>
  <si>
    <t>2017-10-18T14:03:36.136-05:00</t>
  </si>
  <si>
    <t>2017-094n [MST Dome]</t>
  </si>
  <si>
    <t>Raphael Greenbaum</t>
  </si>
  <si>
    <t>2017-10-20T15:04:20.453-05:00</t>
  </si>
  <si>
    <t>NHERI TallWood Project_Main</t>
  </si>
  <si>
    <t>shiling pei</t>
  </si>
  <si>
    <t>2017-10-20T23:30:28.950-05:00</t>
  </si>
  <si>
    <t>NHERI TallWood Project_Task 1</t>
  </si>
  <si>
    <t>2017-10-20T23:37:06.727-05:00</t>
  </si>
  <si>
    <t>NHERI TallWood Project_Task 2</t>
  </si>
  <si>
    <t>2017-10-20T23:39:40.291-05:00</t>
  </si>
  <si>
    <t>NHERI TallWood Project_Task 3</t>
  </si>
  <si>
    <t>2017-10-20T23:40:14.744-05:00</t>
  </si>
  <si>
    <t>NHERI TallWood Project_Task 4a</t>
  </si>
  <si>
    <t>2017-10-20T23:41:14.805-05:00</t>
  </si>
  <si>
    <t>TallWood Project_2-story Shake table test</t>
  </si>
  <si>
    <t>Keri RyanAndre BarbosaJohn van de LindtJames RiclesDan GriesenauerJace Furley</t>
  </si>
  <si>
    <t>CMMI 1636164</t>
  </si>
  <si>
    <t>2017-10-20T23:44:20.840-05:00</t>
  </si>
  <si>
    <t>NHERI TallWood Project_Task 5</t>
  </si>
  <si>
    <t>2017-10-20T23:45:23.352-05:00</t>
  </si>
  <si>
    <t>NHERI TallWood Project_Task 6</t>
  </si>
  <si>
    <t>2017-10-20T23:46:19.602-05:00</t>
  </si>
  <si>
    <t>NHERI TallWood Project_Task 7</t>
  </si>
  <si>
    <t>2017-10-20T23:47:09.373-05:00</t>
  </si>
  <si>
    <t>NHERI TallWood Project_Task 8</t>
  </si>
  <si>
    <t>2017-10-20T23:48:00.793-05:00</t>
  </si>
  <si>
    <t>NHERI TallWood Project_Task 9</t>
  </si>
  <si>
    <t>2017-10-20T23:48:55.516-05:00</t>
  </si>
  <si>
    <t>Seismic Vulnerability Database for Midrise Commercial Buildings</t>
  </si>
  <si>
    <t>{u'href': u'1814', u'title': u'PRJ'}</t>
  </si>
  <si>
    <t>Haseeb Tahir</t>
  </si>
  <si>
    <t>Madeleine Flint</t>
  </si>
  <si>
    <t>Matthew Eatherton</t>
  </si>
  <si>
    <t>2017-10-23T14:27:09.028-05:00</t>
  </si>
  <si>
    <t>Analysis of WMRF</t>
  </si>
  <si>
    <t>2017-10-24T14:37:13.014-05:00</t>
  </si>
  <si>
    <t>Hurricane Irma</t>
  </si>
  <si>
    <t>2017-10-24T15:28:46.184-05:00</t>
  </si>
  <si>
    <t>Brad</t>
  </si>
  <si>
    <t>2017-10-24T20:34:39.018-05:00</t>
  </si>
  <si>
    <t>Tracy Sample Experimental Wave Impacts</t>
  </si>
  <si>
    <t>Tracy Brown</t>
  </si>
  <si>
    <t>Keith Strmiska</t>
  </si>
  <si>
    <t>2017-10-25T08:03:06.477-05:00</t>
  </si>
  <si>
    <t>Testing Files moving</t>
  </si>
  <si>
    <t>2017-10-25T14:28:09.082-05:00</t>
  </si>
  <si>
    <t>NHERI@UTexas Nonintrusive Sinkhole 3D-Imaging Workshop</t>
  </si>
  <si>
    <t>CMMI-1520808</t>
  </si>
  <si>
    <t>2017-10-25T21:23:40.479-05:00</t>
  </si>
  <si>
    <t>Deaggregation of Site Response</t>
  </si>
  <si>
    <t>2017-10-26T07:58:34.522-05:00</t>
  </si>
  <si>
    <t>Analysis of Project</t>
  </si>
  <si>
    <t>2017-10-26T11:36:44.212-05:00</t>
  </si>
  <si>
    <t>2017-10-26T14:13:54.823-05:00</t>
  </si>
  <si>
    <t>TACC Conference Call</t>
  </si>
  <si>
    <t>2017-10-30T14:16:26.932-05:00</t>
  </si>
  <si>
    <t>Test Project1</t>
  </si>
  <si>
    <t>2017-11-03T15:25:23.891-05:00</t>
  </si>
  <si>
    <t>Centrifuge soil test</t>
  </si>
  <si>
    <t>Carl Bernier</t>
  </si>
  <si>
    <t>2017-11-03T15:48:29.273-05:00</t>
  </si>
  <si>
    <t>LEAP-2017 Kyoto University Numerical Simulations</t>
  </si>
  <si>
    <t>2017-11-04T13:54:11.149-05:00</t>
  </si>
  <si>
    <t>LEAP-2017</t>
  </si>
  <si>
    <t>2017-11-04T14:54:07.369-05:00</t>
  </si>
  <si>
    <t>mshirley_test</t>
  </si>
  <si>
    <t>Matt Shirley</t>
  </si>
  <si>
    <t>2017-11-06T10:04:00.074-06:00</t>
  </si>
  <si>
    <t>Harvey test</t>
  </si>
  <si>
    <t>Pranavesh Panakkal</t>
  </si>
  <si>
    <t>2017-11-06T16:08:24.385-06:00</t>
  </si>
  <si>
    <t>Sandbar Sediment Transport</t>
  </si>
  <si>
    <t>Daniel CoxTian-Jian Hsu</t>
  </si>
  <si>
    <t>2017-11-07T10:07:40.826-06:00</t>
  </si>
  <si>
    <t>Hooseok</t>
  </si>
  <si>
    <t>2017-11-07T15:57:39.820-06:00</t>
  </si>
  <si>
    <t>Turkish EQE Records Set</t>
  </si>
  <si>
    <t>Ahmet Anil Dindar</t>
  </si>
  <si>
    <t>2017-11-08T12:22:50.665-06:00</t>
  </si>
  <si>
    <t>Pedro Lomonaco</t>
  </si>
  <si>
    <t>2017-11-08T16:27:13.091-06:00</t>
  </si>
  <si>
    <t>Liquefiable Study Centrifuge Field</t>
  </si>
  <si>
    <t>Elnaz Esmaeilzadeh Seylabi</t>
  </si>
  <si>
    <t>XX-XXX</t>
  </si>
  <si>
    <t>2017-11-10T16:02:40.973-06:00</t>
  </si>
  <si>
    <t>A simple strategy for dynamic substructuring</t>
  </si>
  <si>
    <t>Mettupalayam Sivaselvan</t>
  </si>
  <si>
    <t>2017-11-14T11:19:07.203-06:00</t>
  </si>
  <si>
    <t>Space Plans</t>
  </si>
  <si>
    <t>2017-11-14T14:37:24.988-06:00</t>
  </si>
  <si>
    <t>2017-11-14T14:39:25.173-06:00</t>
  </si>
  <si>
    <t>2017-11-14T15:02:30.802-06:00</t>
  </si>
  <si>
    <t>SoilDrainage_Case1</t>
  </si>
  <si>
    <t>India Woodruff</t>
  </si>
  <si>
    <t>Donna HabersaatCraig Jansen</t>
  </si>
  <si>
    <t>2017-11-15T15:55:43.611-06:00</t>
  </si>
  <si>
    <t>NHERI UCSD Hybrid Simulation Commissioning</t>
  </si>
  <si>
    <t>Manuel VegaHumberto CaudanaAlejandro Romero</t>
  </si>
  <si>
    <t>Andreas Schellenberg</t>
  </si>
  <si>
    <t>NSF</t>
  </si>
  <si>
    <t>2017-11-15T18:20:28.134-06:00</t>
  </si>
  <si>
    <t>ProvaPile</t>
  </si>
  <si>
    <t>2017-11-16T19:45:19.522-06:00</t>
  </si>
  <si>
    <t>Taco Salad</t>
  </si>
  <si>
    <t>2017-11-17T16:48:35.067-06:00</t>
  </si>
  <si>
    <t>Vertical array database</t>
  </si>
  <si>
    <t>Jonathan Stewart</t>
  </si>
  <si>
    <t>1014-961</t>
  </si>
  <si>
    <t>2017-11-17T19:26:35.310-06:00</t>
  </si>
  <si>
    <t>Add</t>
  </si>
  <si>
    <t>2017-11-17T19:43:36.709-06:00</t>
  </si>
  <si>
    <t>Probabilistic Seismic Hazard Analysis for the Sliding Displacement of Flexible Sliding Masses</t>
  </si>
  <si>
    <t>2017-11-18T14:28:58.378-06:00</t>
  </si>
  <si>
    <t>Centrifuge Testing Tutorial</t>
  </si>
  <si>
    <t>2017-11-19T19:52:28.310-06:00</t>
  </si>
  <si>
    <t>Collaborative Research: Damage-compliant Inelastic Design Parameters for Performance-based-seismic-design of Slender Reinforced Concrete Bridge Columns</t>
  </si>
  <si>
    <t>Pedro Silva</t>
  </si>
  <si>
    <t>CMMI1000797</t>
  </si>
  <si>
    <t>2017-11-20T14:57:15.224-06:00</t>
  </si>
  <si>
    <t>Bethany beach, DE wave hazard</t>
  </si>
  <si>
    <t>Mithun Deb</t>
  </si>
  <si>
    <t>2017-11-22T11:49:42.211-06:00</t>
  </si>
  <si>
    <t>Performance of Buildings on Liquefiable Soils: Evaluation and Mitigation</t>
  </si>
  <si>
    <t>Shideh Dashti</t>
  </si>
  <si>
    <t>2017-11-25T00:02:52.744-06:00</t>
  </si>
  <si>
    <t>BPC2017</t>
  </si>
  <si>
    <t>2017-11-26T14:28:04.208-06:00</t>
  </si>
  <si>
    <t>Dyn</t>
  </si>
  <si>
    <t>2017-11-27T07:53:54.731-06:00</t>
  </si>
  <si>
    <t>A Work Based Framework for the Sample Quality Evaluation of Low Plasticity Soils</t>
  </si>
  <si>
    <t>CMMI-1436617</t>
  </si>
  <si>
    <t>2017-11-28T13:18:31.085-06:00</t>
  </si>
  <si>
    <t>arshad tez</t>
  </si>
  <si>
    <t>{u'href': u'tez', u'title': u'arshad'}</t>
  </si>
  <si>
    <t>javad yahyanezhad</t>
  </si>
  <si>
    <t>2017-11-29T11:01:54.356-06:00</t>
  </si>
  <si>
    <t>2017-11-29T12:40:26.189-06:00</t>
  </si>
  <si>
    <t>Version 1.0 of the high resolution landslide inventory for the Kaikoura Earthquake</t>
  </si>
  <si>
    <t>Chris Massey</t>
  </si>
  <si>
    <t>2017-12-04T00:56:05.011-06:00</t>
  </si>
  <si>
    <t>NHERI-NIED/E-Defense Oct-Nov 2017 1st Annual Meeting</t>
  </si>
  <si>
    <t>Julio Ramirez</t>
  </si>
  <si>
    <t>2017-12-04T16:27:06.210-06:00</t>
  </si>
  <si>
    <t>SCEC BBP GMmanager WorkingProject</t>
  </si>
  <si>
    <t>Silvia Mazzoni</t>
  </si>
  <si>
    <t>2017-12-05T12:20:05.798-06:00</t>
  </si>
  <si>
    <t>RAPID: A Coordinated Structural Engineering Response to Hurricane Irma (and Hurricane Maria in the US Virgin Islands)</t>
  </si>
  <si>
    <t>2017-12-06T07:11:42.301-06:00</t>
  </si>
  <si>
    <t>open</t>
  </si>
  <si>
    <t>mohammad razmkhah</t>
  </si>
  <si>
    <t>2017-12-07T06:58:45.713-06:00</t>
  </si>
  <si>
    <t>Toward a New Paradigm in Evaluating and Mitigating Urban Liquefaction</t>
  </si>
  <si>
    <t>Peter Kirkwood</t>
  </si>
  <si>
    <t>NSF 1454431</t>
  </si>
  <si>
    <t>2017-12-08T13:16:14.806-06:00</t>
  </si>
  <si>
    <t>amir2</t>
  </si>
  <si>
    <t>2017-12-12T06:49:38.468-06:00</t>
  </si>
  <si>
    <t>2017-12-12T07:10:29.322-06:00</t>
  </si>
  <si>
    <t>PRJ-20171201</t>
  </si>
  <si>
    <t>Envision User</t>
  </si>
  <si>
    <t>AW-12345</t>
  </si>
  <si>
    <t>2017-12-14T09:30:55.960-06:00</t>
  </si>
  <si>
    <t>2017-12-14T12:13:18.574-06:00</t>
  </si>
  <si>
    <t>Model selection and uncertainty quantification of seismic fragility functions</t>
  </si>
  <si>
    <t>Francisco Pena</t>
  </si>
  <si>
    <t>Ilias BilionisShirley Dyke</t>
  </si>
  <si>
    <t>2017-12-14T12:20:31.718-06:00</t>
  </si>
  <si>
    <t>PRJ-20171202</t>
  </si>
  <si>
    <t>2017-12-14T13:33:23.391-06:00</t>
  </si>
  <si>
    <t>PRJ-20171203</t>
  </si>
  <si>
    <t>2017-12-14T15:46:49.979-06:00</t>
  </si>
  <si>
    <t>PRJ-20171204</t>
  </si>
  <si>
    <t>2017-12-14T16:02:14.487-06:00</t>
  </si>
  <si>
    <t>PRJ-20171205</t>
  </si>
  <si>
    <t>2017-12-14T16:27:19.431-06:00</t>
  </si>
  <si>
    <t>RAPID: A Coordinated Structural Engineering Response to Hurricane Irma (and Hurricane Maria in Puerto Rico)</t>
  </si>
  <si>
    <t>Andrew Kennedy</t>
  </si>
  <si>
    <t>Daniel CoxDavid PrevattLuis AponteDavid Roueche</t>
  </si>
  <si>
    <t>2017-12-15T14:29:04.303-06:00</t>
  </si>
  <si>
    <t>Example of Other</t>
  </si>
  <si>
    <t>2017-12-19T10:39:59.026-06:00</t>
  </si>
  <si>
    <t>One-dimensional compression testing for low-plasticity silts</t>
  </si>
  <si>
    <t>{u'title': u'PRJ 1347'}{u'title': u'PRJ 1689'}{u'title': u'PRJ 1693'}</t>
  </si>
  <si>
    <t>Steven HaugaardAdam Price</t>
  </si>
  <si>
    <t>2017-12-20T16:56:03.758-06:00</t>
  </si>
  <si>
    <t>PLEAP-RPI Centrifuge Tests</t>
  </si>
  <si>
    <t>Evangelia Korre</t>
  </si>
  <si>
    <t>Mourad Zeghal</t>
  </si>
  <si>
    <t>Mourad ZeghalMajid Manzari</t>
  </si>
  <si>
    <t>2017-12-25T18:45:39.736-06:00</t>
  </si>
  <si>
    <t>PLEAP-GWU Laboratory Tests</t>
  </si>
  <si>
    <t>2017-12-26T14:14:50.140-06:00</t>
  </si>
  <si>
    <t>SIRZ5</t>
  </si>
  <si>
    <t>{u'href': u'ma253126', u'title': u'ha518136'}{u'href': u'upsnyh', u'title': u'pl217158'}{u'title': u'fy121817'}</t>
  </si>
  <si>
    <t>2018-01-02T10:07:37.869-06:00</t>
  </si>
  <si>
    <t>Hurricane Maria ADCIRC Surge Guidance System Storm Surge Forecasts</t>
  </si>
  <si>
    <t>{u'href': u'http://adcirc.org/products/adcirc-surge-guidance-system-forecasts/', u'title': u'ADCIRC Surge Guidance System'}{u'href': u'http://cera.cct.lsu.edu/', u'title': u'Coastal Emergency Risk Assessment'}</t>
  </si>
  <si>
    <t>N/A</t>
  </si>
  <si>
    <t>2018-01-04T14:05:27.349-06:00</t>
  </si>
  <si>
    <t>LEAP-2017 GWU Laboratory Tests</t>
  </si>
  <si>
    <t>2018-01-06T10:36:02.066-06:00</t>
  </si>
  <si>
    <t>LEAP-2017 University of Napoli Numerical Simulations</t>
  </si>
  <si>
    <t>2018-01-09T15:39:13.889-06:00</t>
  </si>
  <si>
    <t>Gustav</t>
  </si>
  <si>
    <t>2018-01-09T16:11:03.073-06:00</t>
  </si>
  <si>
    <t>Temporary Storage</t>
  </si>
  <si>
    <t>Sean Donahue</t>
  </si>
  <si>
    <t>2018-01-10T10:35:26.989-06:00</t>
  </si>
  <si>
    <t>PLEAP-UC Davis Centrifuge Tests</t>
  </si>
  <si>
    <t>Trevor Careynick stone</t>
  </si>
  <si>
    <t>Bruce Kutter</t>
  </si>
  <si>
    <t>2018-01-10T15:26:09.823-06:00</t>
  </si>
  <si>
    <t>LEAP-2017 University of Washington Numerical Simulations</t>
  </si>
  <si>
    <t>2018-01-10T15:30:09.244-06:00</t>
  </si>
  <si>
    <t>Risk analysis of Transmission sytem to Earthquakes</t>
  </si>
  <si>
    <t>2018-01-11T09:45:02.438-06:00</t>
  </si>
  <si>
    <t>REU 2017</t>
  </si>
  <si>
    <t>JoAnn Browning</t>
  </si>
  <si>
    <t>JoAnn BrowningKarina  Vielma</t>
  </si>
  <si>
    <t>2018-01-11T10:21:25.083-06:00</t>
  </si>
  <si>
    <t>2018-01-11T11:06:04.846-06:00</t>
  </si>
  <si>
    <t>Soilmodel</t>
  </si>
  <si>
    <t>2018-01-11T17:02:44.784-06:00</t>
  </si>
  <si>
    <t>GA-NMM</t>
  </si>
  <si>
    <t>In Ho  Cho</t>
  </si>
  <si>
    <t>2018-01-16T13:59:53.507-06:00</t>
  </si>
  <si>
    <t>Keith's Test Simulation</t>
  </si>
  <si>
    <t>{u'title': u'Simulation Project', u'href': u'http://www.google.com', u'delete': False}{u'title': u'Experimental Project', u'href': u'http://www.caranddriver.com', u'delete': False}</t>
  </si>
  <si>
    <t>Keith StrmiskaTracy Brown</t>
  </si>
  <si>
    <t>2018-01-17T12:03:42.244-06:00</t>
  </si>
  <si>
    <t>PREEVENTS: Subgrid-Scale Corrections to Increase the Accuracy and Efficiency of Storm Surge Models</t>
  </si>
  <si>
    <t>Alireza GharagozlouJohnathan Woodruff</t>
  </si>
  <si>
    <t>Joel DietrichAndrew Kennedy</t>
  </si>
  <si>
    <t>2018-01-18T11:04:35.636-06:00</t>
  </si>
  <si>
    <t>Post-Earthquake Performance of RC Walls Subjected to Fires</t>
  </si>
  <si>
    <t>Anna Birely</t>
  </si>
  <si>
    <t>2018-01-19T11:25:28.288-06:00</t>
  </si>
  <si>
    <t>Characterization and Prediction of Tropical Cyclone Forerunner Surge</t>
  </si>
  <si>
    <t>Yi Liu</t>
  </si>
  <si>
    <t>Jennifer IrishYi Liu</t>
  </si>
  <si>
    <t>2018-01-25T21:03:35.031-06:00</t>
  </si>
  <si>
    <t>Experimental Project</t>
  </si>
  <si>
    <t>{u'title': u'http://www.google.com'}</t>
  </si>
  <si>
    <t>2018-01-30T09:05:00.375-06:00</t>
  </si>
  <si>
    <t>Transient Rip Current Dynamics: Laboratory Measurements and Modeling of Surfzone Vorticity</t>
  </si>
  <si>
    <t>Nirnimesh Kumar</t>
  </si>
  <si>
    <t>2018-01-31T01:46:14.986-06:00</t>
  </si>
  <si>
    <t>Benchmark Study of Tornado Wind Loading on Low-Rise Buildings with Consideration of Internal Pressure</t>
  </si>
  <si>
    <t>Scott PowellSteve ScheinZhuo TangJennifer RiceJustin DavisLiang Wu</t>
  </si>
  <si>
    <t>2018-01-31T15:24:43.903-06:00</t>
  </si>
  <si>
    <t>CMS</t>
  </si>
  <si>
    <t>2018-02-04T22:49:28.012-06:00</t>
  </si>
  <si>
    <t>Keith's Other Project</t>
  </si>
  <si>
    <t>{u'href': u'www.datasets.com', u'title': u"Someone's Dataset"}</t>
  </si>
  <si>
    <t>Craig JansenSal Tijerina</t>
  </si>
  <si>
    <t>Josue Balandrano Coronel</t>
  </si>
  <si>
    <t>2018-02-05T12:58:20.752-06:00</t>
  </si>
  <si>
    <t>Fracture Reserach</t>
  </si>
  <si>
    <t>2018-02-07T17:33:43.764-06:00</t>
  </si>
  <si>
    <t>2018-02-07T17:34:46.614-06:00</t>
  </si>
  <si>
    <t>SpectralAnalysis</t>
  </si>
  <si>
    <t>Justin Nevill</t>
  </si>
  <si>
    <t>2018-02-08T13:52:40.220-06:00</t>
  </si>
  <si>
    <t>Mexico City Building Instrumentation</t>
  </si>
  <si>
    <t>Supratik BosePatrick Hughes</t>
  </si>
  <si>
    <t>Andreas StavridisRichard WoodAnahid BehrouziGilberto Mosqueda</t>
  </si>
  <si>
    <t>NSF Award  1810907</t>
  </si>
  <si>
    <t>2018-02-08T16:59:47.872-06:00</t>
  </si>
  <si>
    <t>Moment-Resistant Frame</t>
  </si>
  <si>
    <t>2018-02-09T10:13:58.799-06:00</t>
  </si>
  <si>
    <t>test other</t>
  </si>
  <si>
    <t>2018-02-12T11:40:26.381-06:00</t>
  </si>
  <si>
    <t>Test Project title</t>
  </si>
  <si>
    <t>{u'href': u'1234', u'title': u'test2'}</t>
  </si>
  <si>
    <t>Linli Ding</t>
  </si>
  <si>
    <t>2018-02-12T12:08:52.106-06:00</t>
  </si>
  <si>
    <t>11story</t>
  </si>
  <si>
    <t>2018-02-13T04:34:30.413-06:00</t>
  </si>
  <si>
    <t>DesignSafe Reports and Docs</t>
  </si>
  <si>
    <t>Natalie HenriquesEllen RathjeRegina Wheeler</t>
  </si>
  <si>
    <t>2018-02-13T07:09:23.825-06:00</t>
  </si>
  <si>
    <t>jkgkjgk</t>
  </si>
  <si>
    <t>2018-02-14T05:52:47.203-06:00</t>
  </si>
  <si>
    <t>Simulation Project</t>
  </si>
  <si>
    <t>Charlie DeyJosue Balandrano Coronel</t>
  </si>
  <si>
    <t>2018-02-14T16:37:22.956-06:00</t>
  </si>
  <si>
    <t>Jupyter-Intro-MODFLOW</t>
  </si>
  <si>
    <t>{u'href': u'Decision', u'title': u'Groundwater'}</t>
  </si>
  <si>
    <t>2018-02-14T19:19:18.647-06:00</t>
  </si>
  <si>
    <t>SPH model</t>
  </si>
  <si>
    <t>2018-02-15T13:28:23.037-06:00</t>
  </si>
  <si>
    <t>Decision Frameworks for Multi-Hazard Resilient and Sustainable Buildings (RSB)</t>
  </si>
  <si>
    <t>Matthew EathertonJennifer Irish</t>
  </si>
  <si>
    <t>2018-02-15T17:16:59.312-06:00</t>
  </si>
  <si>
    <t>SIMPLE-Design: Preference assessment instrument for design of resilient, sustainable office buildings</t>
  </si>
  <si>
    <t>{u'href': u'1813', u'title': u'PRJ'}</t>
  </si>
  <si>
    <t>Yasaman Shahtaheri</t>
  </si>
  <si>
    <t>Jesus de la Garza</t>
  </si>
  <si>
    <t>2018-02-15T18:01:57.169-06:00</t>
  </si>
  <si>
    <t>SDOF-w-liq-motions</t>
  </si>
  <si>
    <t>2018-02-19T05:10:46.839-06:00</t>
  </si>
  <si>
    <t>Earthquake-Resistant T-shaped Concrete Walls with High-Strength Steel Bars</t>
  </si>
  <si>
    <t>{u'title': u'Earthquake-Resistant T-shaped Concrete Walls with High-Strength Steel Bars'}</t>
  </si>
  <si>
    <t>MOHAMMAD SAJEDUL HUQ</t>
  </si>
  <si>
    <t>Andres LepageRemy Lequesne</t>
  </si>
  <si>
    <t>CPF Research Grant Agreement #06-14</t>
  </si>
  <si>
    <t>2018-02-19T14:52:41.659-06:00</t>
  </si>
  <si>
    <t>Dummy</t>
  </si>
  <si>
    <t>2018-02-19T15:13:58.785-06:00</t>
  </si>
  <si>
    <t>2018-02-19T15:25:34.970-06:00</t>
  </si>
  <si>
    <t>Wave Impacts on Vertical Cylinders - Training</t>
  </si>
  <si>
    <t>Matt ShirleyKeith StrmiskaSarah Gray</t>
  </si>
  <si>
    <t>2018-02-20T10:26:04.889-06:00</t>
  </si>
  <si>
    <t>Simulation Test Project</t>
  </si>
  <si>
    <t>Craig JansenJosue Balandrano CoronelKeith StrmiskaTim Cockerill</t>
  </si>
  <si>
    <t>2018-02-21T09:16:27.263-06:00</t>
  </si>
  <si>
    <t>Simulation Feb 2018</t>
  </si>
  <si>
    <t>AWD-123</t>
  </si>
  <si>
    <t>2018-02-21T09:49:38.641-06:00</t>
  </si>
  <si>
    <t>Simulation 02 Feb 2018</t>
  </si>
  <si>
    <t>2018-02-21T09:51:26.598-06:00</t>
  </si>
  <si>
    <t>Holden 2d</t>
  </si>
  <si>
    <t>2018-02-22T11:14:26.103-06:00</t>
  </si>
  <si>
    <t>Texas Shear Wave Velocity Characterization</t>
  </si>
  <si>
    <t>Alexandros SavvaidisEllen Rathje</t>
  </si>
  <si>
    <t>2018-02-23T17:52:28.593-06:00</t>
  </si>
  <si>
    <t>random</t>
  </si>
  <si>
    <t>2018-02-25T04:36:38.974-06:00</t>
  </si>
  <si>
    <t>GEER Montecito Reconnaissance</t>
  </si>
  <si>
    <t>2018-02-26T12:12:45.497-06:00</t>
  </si>
  <si>
    <t>Characterization and modeling of the damage caused by hurricane induced water penetration: large-scale experimental data</t>
  </si>
  <si>
    <t>ROBERTO VICENTE SILVA DE ABREUFarzaneh Raji</t>
  </si>
  <si>
    <t>Florida Sea Grant R/C-S-63-A</t>
  </si>
  <si>
    <t>2018-02-26T13:30:11.157-06:00</t>
  </si>
  <si>
    <t>proba</t>
  </si>
  <si>
    <t>2018-02-27T10:43:58.850-06:00</t>
  </si>
  <si>
    <t>2018-02-27T11:01:52.165-06:00</t>
  </si>
  <si>
    <t>Southern California Basin Effects</t>
  </si>
  <si>
    <t>Chukwuebuka Nweke</t>
  </si>
  <si>
    <t>2018-02-27T15:10:00.531-06:00</t>
  </si>
  <si>
    <t>Simulations - Site Response using OpenSees</t>
  </si>
  <si>
    <t>Pedro Arduino</t>
  </si>
  <si>
    <t>MinCyt12345</t>
  </si>
  <si>
    <t>2018-02-28T14:26:33.761-06:00</t>
  </si>
  <si>
    <t>Orthogonal Combination Evaluation for Torsional SCBF</t>
  </si>
  <si>
    <t>JIANZE WANG</t>
  </si>
  <si>
    <t>2018-02-28T14:56:05.491-06:00</t>
  </si>
  <si>
    <t>MRI: Development of a Versatile, Self-Configuring Turbulent Flow Condition System for a Shared-Use Hybrid Low-Speed Wind Tunnel</t>
  </si>
  <si>
    <t>2018-02-28T15:04:53.584-06:00</t>
  </si>
  <si>
    <t>CAREER Tornado Resiliance Structural Retrofit for Sustainable Housing Communities</t>
  </si>
  <si>
    <t>Jason Lopez</t>
  </si>
  <si>
    <t>David Prevatt</t>
  </si>
  <si>
    <t>2018-02-28T15:05:20.287-06:00</t>
  </si>
  <si>
    <t>SCBF</t>
  </si>
  <si>
    <t>2018-02-28T18:03:03.440-06:00</t>
  </si>
  <si>
    <t>2018-03-01T13:42:46.992-06:00</t>
  </si>
  <si>
    <t>Florida Public Hurricane Loss Model - Engineering Team</t>
  </si>
  <si>
    <t>Daysiry RodriguezThibaud EXCOFFIER</t>
  </si>
  <si>
    <t>2018-03-01T19:32:11.718-06:00</t>
  </si>
  <si>
    <t>NEESHuB RUN</t>
  </si>
  <si>
    <t>2018-03-05T09:27:25.659-06:00</t>
  </si>
  <si>
    <t>Explore UT - vibration monitoring of the ECJ building at UT Austin</t>
  </si>
  <si>
    <t>Robert KentRodrigo Sarlo</t>
  </si>
  <si>
    <t>Farnyuh MenqPatricia Clayton</t>
  </si>
  <si>
    <t>CMMI - 1520808</t>
  </si>
  <si>
    <t>2018-03-05T10:50:34.514-06:00</t>
  </si>
  <si>
    <t>LEAP-UCD-2017 Experiments (Liquefaction Experiments and Analysis Projects)</t>
  </si>
  <si>
    <t>Moon-Gyo LeeKyohei UedaMasoud Hajialilue BonabKai Liunick stoneWen-Yi HungStuart HaighOkamura MitsuSrikanth MadabhushiAsri Nurani SjafruddinRuben VargasYun-Min ChenKim Dong-SooRaniero BeberJEONGGON HAqzkingSandra EscoffierYan-Guo ZhouGopal MadabhushiKim Seong-NamAndrei DobrisanEvangelia KorreLiao Ting-WeiTetsuo TobitaTrevor Carey</t>
  </si>
  <si>
    <t>NSF-CMMI 1635524  (PI: Manzari), NSF-CMMI 1635040 (PI: Zeghal),  and NSF-CMMI 1635307 (PI: Kutter)</t>
  </si>
  <si>
    <t>2018-03-05T14:32:54.655-06:00</t>
  </si>
  <si>
    <t>NSF Collapse Simulation</t>
  </si>
  <si>
    <t>2018-03-05T16:14:16.774-06:00</t>
  </si>
  <si>
    <t>2018-03-05T21:56:27.090-06:00</t>
  </si>
  <si>
    <t>SLT-One</t>
  </si>
  <si>
    <t>Steve Terry</t>
  </si>
  <si>
    <t>2018-03-06T13:06:01.398-06:00</t>
  </si>
  <si>
    <t>Instructions examples</t>
  </si>
  <si>
    <t>2018-03-07T09:12:51.230-06:00</t>
  </si>
  <si>
    <t>Simulation of Post-Fire Seismic Response of Planar Reinforced Concrete Walls</t>
  </si>
  <si>
    <t>Shuna  Ni</t>
  </si>
  <si>
    <t>2018-03-07T13:04:45.356-06:00</t>
  </si>
  <si>
    <t>Mt Pleasant Topographic Amplification</t>
  </si>
  <si>
    <t>Seokho Jeong</t>
  </si>
  <si>
    <t>Liam WotherspoonBrendon Bradley</t>
  </si>
  <si>
    <t>2018-03-07T14:17:35.067-06:00</t>
  </si>
  <si>
    <t>JAR_test</t>
  </si>
  <si>
    <t>2018-03-08T10:37:17.127-06:00</t>
  </si>
  <si>
    <t>Ground Motion Data from California Vertical Arrays</t>
  </si>
  <si>
    <t>{u'href': u'http://nees.ucsb.edu/', u'title': u'The Earthquake Engineering Group, Earth Research Institute @ UCSB'}{u'href': u'https://www.strongmotioncenter.org/', u'title': u'Center for Engineering Strong Motion Data'}{u'href': u'https://escholarship.org/uc/item/2zb2x99s', u'title': u'Afshari, K. (2017). Observation-Informed Methodologies for Site Response Characterization in Probabilistic Seismic Hazard Analysis. UCLA. ProQuest ID: Afshari_ucla_0031D_16143.'}</t>
  </si>
  <si>
    <t>Kioumars Afshari</t>
  </si>
  <si>
    <t>Jonathan StewartJamison SteidlKioumars Afshari</t>
  </si>
  <si>
    <t>California Strong Motion Instrumentation Program (CSMIP), 1014-961</t>
  </si>
  <si>
    <t>2018-03-10T20:05:49.088-06:00</t>
  </si>
  <si>
    <t>SedFoam1</t>
  </si>
  <si>
    <t>Tian-Jian Hsu</t>
  </si>
  <si>
    <t>Tian-Jian HsuZhen Cheng</t>
  </si>
  <si>
    <t>CMMI-1135026</t>
  </si>
  <si>
    <t>2018-03-12T09:59:52.996-05:00</t>
  </si>
  <si>
    <t>Other test</t>
  </si>
  <si>
    <t>2018-03-12T14:10:43.594-05:00</t>
  </si>
  <si>
    <t>Christine Goulet</t>
  </si>
  <si>
    <t>2018-03-13T12:41:44.460-05:00</t>
  </si>
  <si>
    <t>SCEC BBP Ground-Motion Portal</t>
  </si>
  <si>
    <t>Christine GouletTim CockerillFabio SilvaPhilip MaechlingMahyar Sharifi MoodEllen Rathje</t>
  </si>
  <si>
    <t>EAR-1234567</t>
  </si>
  <si>
    <t>2018-03-13T13:00:39.004-05:00</t>
  </si>
  <si>
    <t>test for metadata syncing</t>
  </si>
  <si>
    <t>2018-03-14T09:33:36.301-05:00</t>
  </si>
  <si>
    <t>Mobile_Bay_Simple</t>
  </si>
  <si>
    <t>2018-03-14T18:40:57.512-05:00</t>
  </si>
  <si>
    <t>2018-03-15T12:21:47.773-05:00</t>
  </si>
  <si>
    <t>Analysis and Design of a Nonholonomic, Impact-Based, Dual-Mode Vibration Isolator/Absorber System</t>
  </si>
  <si>
    <t>Philip Harvey</t>
  </si>
  <si>
    <t>NSF-CMMI-1663376</t>
  </si>
  <si>
    <t>2018-03-15T14:51:03.533-05:00</t>
  </si>
  <si>
    <t>2018-112n [Drexel U]  Variability of wind effects on natural ventilation and pollutant transport in buildings</t>
  </si>
  <si>
    <t>Raphael GreenbaumRoy LiuMaryam RefanSheng Wang</t>
  </si>
  <si>
    <t>James Lo</t>
  </si>
  <si>
    <t>2018-03-15T15:40:25.052-05:00</t>
  </si>
  <si>
    <t>2018-03-16T21:59:15.833-05:00</t>
  </si>
  <si>
    <t>Christchurch Ambient Vibration HVSR Summer 2017-2018</t>
  </si>
  <si>
    <t>Liam WotherspoonBrendon BradleyAndrew Stolte</t>
  </si>
  <si>
    <t>2018-03-18T20:42:59.859-05:00</t>
  </si>
  <si>
    <t>Pippo</t>
  </si>
  <si>
    <t>2018-03-20T09:43:38.489-05:00</t>
  </si>
  <si>
    <t>Drexel wind tunnel</t>
  </si>
  <si>
    <t>2018-03-21T14:23:07.083-05:00</t>
  </si>
  <si>
    <t>tshigua</t>
  </si>
  <si>
    <t>2018-03-22T05:14:06.520-05:00</t>
  </si>
  <si>
    <t>tshingua</t>
  </si>
  <si>
    <t>2018-03-22T05:32:43.789-05:00</t>
  </si>
  <si>
    <t>2018-03-22T05:41:11.452-05:00</t>
  </si>
  <si>
    <t>NHERI RipCurrents - Transient Rip Current Dynamics: Laboratory Measurements and Modeling of Surfzone Vorticity</t>
  </si>
  <si>
    <t>2018-03-27T00:01:17.472-05:00</t>
  </si>
  <si>
    <t>Clarendon Frame Testing</t>
  </si>
  <si>
    <t>Rick Henry</t>
  </si>
  <si>
    <t>2018-03-27T07:06:42.542-05:00</t>
  </si>
  <si>
    <t>LeHigh Project</t>
  </si>
  <si>
    <t>Craig JansenJosue Balandrano CoronelTim CockerillMaria Esteva</t>
  </si>
  <si>
    <t>2018-03-27T10:58:49.119-05:00</t>
  </si>
  <si>
    <t>Maximilian Beedle</t>
  </si>
  <si>
    <t>2018-03-27T10:58:50.087-05:00</t>
  </si>
  <si>
    <t>Term Project</t>
  </si>
  <si>
    <t>Sean MeanyNone</t>
  </si>
  <si>
    <t>2018-03-27T13:25:53.382-05:00</t>
  </si>
  <si>
    <t>t.b.d.</t>
  </si>
  <si>
    <t>Anna BirelyShuna  Ni</t>
  </si>
  <si>
    <t>n/a</t>
  </si>
  <si>
    <t>2018-03-28T10:02:21.177-05:00</t>
  </si>
  <si>
    <t>other project test for metadata</t>
  </si>
  <si>
    <t>Ashley AdairNone</t>
  </si>
  <si>
    <t>2018-03-28T15:25:27.229-05:00</t>
  </si>
  <si>
    <t>Irma hurricane - WSN data</t>
  </si>
  <si>
    <t>Jean-Paul PinelliHarika Gurram</t>
  </si>
  <si>
    <t>2018-03-29T13:06:43.413-05:00</t>
  </si>
  <si>
    <t>The M9 Project</t>
  </si>
  <si>
    <t>{u'href': u'1355', u'title': u'PRJ'}</t>
  </si>
  <si>
    <t>Randall LeVequeMarc EberhardJohn VidaleSteve KramerMichael MotleyJoseph WartmanFrank GonzalezErin WirthArthur Frankel</t>
  </si>
  <si>
    <t>Alison Duvall</t>
  </si>
  <si>
    <t>Jeffrey BermanAnn BostromDaniel Abramson</t>
  </si>
  <si>
    <t>National Science Foundation Hazards SEES Project EAR-1331412</t>
  </si>
  <si>
    <t>2018-03-29T16:39:04.393-05:00</t>
  </si>
  <si>
    <t>Simcenter Blind prediction project</t>
  </si>
  <si>
    <t>Tanadit SukulNone</t>
  </si>
  <si>
    <t>Sean Meany</t>
  </si>
  <si>
    <t>2018-03-29T18:25:43.260-05:00</t>
  </si>
  <si>
    <t>Test_Tool</t>
  </si>
  <si>
    <t>NoneihmcluynChul Min Yeum</t>
  </si>
  <si>
    <t>Chul Min Yeum</t>
  </si>
  <si>
    <t>2018-03-31T19:37:26.083-05:00</t>
  </si>
  <si>
    <t>simulation test for metadata</t>
  </si>
  <si>
    <t>2018-04-02T11:43:51.038-05:00</t>
  </si>
  <si>
    <t>ADCIRC3D</t>
  </si>
  <si>
    <t>Ashley KauppilaMiaohua MaoClinton N. DawsonRuyi YuDonghwan KimRobert WeaverKendra DresbackHamish Bowman</t>
  </si>
  <si>
    <t>Taylor Asher</t>
  </si>
  <si>
    <t>2018-04-04T11:44:54.113-05:00</t>
  </si>
  <si>
    <t>2017-108i Holistic Testing to Determine Wind Driven Rain (WDR) Intrusion Reduction for Shuttered Windows</t>
  </si>
  <si>
    <t>Raphael GreenbaumRoy LiuArindam Gan Chowdhury</t>
  </si>
  <si>
    <t>2018-04-04T14:10:24.063-05:00</t>
  </si>
  <si>
    <t>Free field Analysis using OpenSees2</t>
  </si>
  <si>
    <t>Pedro Arduinolong chenAlborz Ghofrani</t>
  </si>
  <si>
    <t>2018-04-04T21:04:54.289-05:00</t>
  </si>
  <si>
    <t>Opensees-Thesis</t>
  </si>
  <si>
    <t>Amirabbas Rahmani</t>
  </si>
  <si>
    <t>2018-04-06T03:06:54.696-05:00</t>
  </si>
  <si>
    <t>Farhad</t>
  </si>
  <si>
    <t>NoneAmirabbas Rahmani</t>
  </si>
  <si>
    <t>2018-04-06T13:24:30.457-05:00</t>
  </si>
  <si>
    <t>Diploma thesis</t>
  </si>
  <si>
    <t>NoneKonstantinos Moustidis</t>
  </si>
  <si>
    <t>2018-04-09T08:04:04.330-05:00</t>
  </si>
  <si>
    <t>GEER Hurricane Harvey reconnaissance - initial data collection</t>
  </si>
  <si>
    <t>Iman ShafiiNavid JafariJens FiglusRavi RavichandranStephanie SmalleganPatrick BassalNina Stark</t>
  </si>
  <si>
    <t>R. Lee Wooten</t>
  </si>
  <si>
    <t>GEER: NSF CMMI-1266418</t>
  </si>
  <si>
    <t>2018-04-10T09:24:28.112-05:00</t>
  </si>
  <si>
    <t>Liquifaction mitigation of silty sands with MICP</t>
  </si>
  <si>
    <t>Noneatefeh zamani</t>
  </si>
  <si>
    <t>2018-04-10T14:18:57.941-05:00</t>
  </si>
  <si>
    <t>MyNewProject</t>
  </si>
  <si>
    <t>Ashley Kauppila</t>
  </si>
  <si>
    <t>2018-04-11T13:50:06.164-05:00</t>
  </si>
  <si>
    <t>Thisismyproject</t>
  </si>
  <si>
    <t>Craig JansenMaria Esteva</t>
  </si>
  <si>
    <t>2018-04-11T13:50:07.560-05:00</t>
  </si>
  <si>
    <t>My project</t>
  </si>
  <si>
    <t>Kendra DresbackClinton N. Dawson</t>
  </si>
  <si>
    <t>Kendra Dresback</t>
  </si>
  <si>
    <t>2018-04-11T13:50:22.535-05:00</t>
  </si>
  <si>
    <t>Proyecto UTFSM</t>
  </si>
  <si>
    <t>NoneLorenzo Arturo</t>
  </si>
  <si>
    <t>2018-04-11T15:52:18.157-05:00</t>
  </si>
  <si>
    <t>Tall Building</t>
  </si>
  <si>
    <t>Mohammad Sarcheshmehpour</t>
  </si>
  <si>
    <t>2018-04-12T09:36:12.374-05:00</t>
  </si>
  <si>
    <t>Simple Model</t>
  </si>
  <si>
    <t>2018-04-12T10:32:14.468-05:00</t>
  </si>
  <si>
    <t>GEER Hurricane Irma - Cape Coral to Key West (initial data collection)</t>
  </si>
  <si>
    <t>Inthuorn SasanakulNina StarkLuis Arboleda</t>
  </si>
  <si>
    <t>Nick Hudyma</t>
  </si>
  <si>
    <t>NSF CMMI-1266418 (GEER)</t>
  </si>
  <si>
    <t>2018-04-12T10:58:12.438-05:00</t>
  </si>
  <si>
    <t>Free field Analysis using OpenSees</t>
  </si>
  <si>
    <t>2018-04-13T20:22:16.444-05:00</t>
  </si>
  <si>
    <t>opensees test</t>
  </si>
  <si>
    <t>Noneseyed mohammad amin ghasemi</t>
  </si>
  <si>
    <t>2018-04-14T10:54:32.304-05:00</t>
  </si>
  <si>
    <t>NCREE/QuakeCoRE Shake Table Test</t>
  </si>
  <si>
    <t>NoneTomomi Suzuki</t>
  </si>
  <si>
    <t>2018-04-15T23:35:35.808-05:00</t>
  </si>
  <si>
    <t>map making notebooks</t>
  </si>
  <si>
    <t>JOHN AIKEN</t>
  </si>
  <si>
    <t>2018-04-16T06:43:23.740-05:00</t>
  </si>
  <si>
    <t>Browning presentation</t>
  </si>
  <si>
    <t>NoneJoAnn Browning</t>
  </si>
  <si>
    <t>2018-04-18T10:39:01.778-05:00</t>
  </si>
  <si>
    <t>Projekt Andere</t>
  </si>
  <si>
    <t>{u'href': u'https://rmcomplexity.com', u'title': u'Some Proj'}</t>
  </si>
  <si>
    <t>Joseph Jaffe</t>
  </si>
  <si>
    <t>2018-04-19T17:13:17.877-05:00</t>
  </si>
  <si>
    <t>Post-Harvey Houston Roadway Bridge Inspection</t>
  </si>
  <si>
    <t>aNoneegjoprtMajid Ebad Sichani</t>
  </si>
  <si>
    <t>Navya VishnuGeorgios BalomenosIoannis GidarisAo DuCarl BernierPranavesh PanakkalSabarethinam KameshwarSushreyo Misra</t>
  </si>
  <si>
    <t>2018-04-19T19:36:30.137-05:00</t>
  </si>
  <si>
    <t>4Wall System IDA</t>
  </si>
  <si>
    <t>NoneKamiar Kalbasi Anaraki</t>
  </si>
  <si>
    <t>2018-04-22T01:13:54.935-05:00</t>
  </si>
  <si>
    <t>2017-099n [FIU LSU Roof-Wall] Progressive Failure Studies of Residential Houses towards Performance Based Hurricane Engineering</t>
  </si>
  <si>
    <t>2018-04-24T09:46:01.744-05:00</t>
  </si>
  <si>
    <t>Mexico Earthquake Reconnaissance 2017</t>
  </si>
  <si>
    <t>Benjamin BarrettJoe MEiringKevin Franke</t>
  </si>
  <si>
    <t>2018-04-27T13:08:58.734-05:00</t>
  </si>
  <si>
    <t>Finite Element Analysis of Drain-Treated Ground</t>
  </si>
  <si>
    <t>2018-04-28T08:12:10.066-05:00</t>
  </si>
  <si>
    <t>Dynamic Characterization of Wellington, New Zealand</t>
  </si>
  <si>
    <t>Joseph VantasselLiam Wotherspoon</t>
  </si>
  <si>
    <t>U.S. National Science Foundation (NSF) grant CMMI-1724915 | New Zealand Earthquake Commission (EQC) under the Capability Building Fund at the University of Auckland, through the Natural Hazards Research Platform (NHRP) grant Kaikoura Earthquake response  geotechnical characterization of CentrePort reclamations through MBIE, and QuakeCoRE through Technology Platform 2.</t>
  </si>
  <si>
    <t>2018-04-30T15:52:14.057-05:00</t>
  </si>
  <si>
    <t>NHERI Partner Visits Spring 2018</t>
  </si>
  <si>
    <t>Josue BalandranoNatalie HenriquesHarika GurramMaria EstevaSal TijerinaDan StanzioneHedda ProchaskaCraig JansenMahyar Sharifi MoodJoseph MeiringEllen RathjeTracy Brown</t>
  </si>
  <si>
    <t>2018-04-30T16:04:33.195-05:00</t>
  </si>
  <si>
    <t>Post-Harvey Houston-Galveston Roadway Bridge Reconnaissance</t>
  </si>
  <si>
    <t>Navya VishnuMajid Ebad SichaniGeorgios BalomenosIoannis GidarisAo DuCarl BernierJamie PadgettPranavesh PanakkalSabarethinam KameshwarSushreyo Misra</t>
  </si>
  <si>
    <t>Rice University HERE</t>
  </si>
  <si>
    <t>2018-05-01T12:34:39.242-05:00</t>
  </si>
  <si>
    <t>Proyecto UTFSM Puente Original</t>
  </si>
  <si>
    <t>2018-05-01T19:46:46.149-05:00</t>
  </si>
  <si>
    <t>RAPID: Tornado Damage to Steel Structures, Pampa, TX (November 2015)</t>
  </si>
  <si>
    <t>Arn WombleMohammad Ebrahim Mohammadi</t>
  </si>
  <si>
    <t>Arn Womble</t>
  </si>
  <si>
    <t>Douglas SmithRichard Wood</t>
  </si>
  <si>
    <t>NSF 1623553, 1623752, 1623542</t>
  </si>
  <si>
    <t>2018-05-02T10:48:35.581-05:00</t>
  </si>
  <si>
    <t>Hurricane Ike</t>
  </si>
  <si>
    <t>Mahyar Sharifi MoodClinton N. Dawson</t>
  </si>
  <si>
    <t>2018-05-03T17:07:03.757-05:00</t>
  </si>
  <si>
    <t>Measurement &amp; Characterization of Hurricane Wind Loads on Structures Using a Wireless Sensing Networking System</t>
  </si>
  <si>
    <t>Jean-Paul PinelliChelakara SubramanianHarika Gurram</t>
  </si>
  <si>
    <t>NSF GRANT # 0625124 - NSF PROGRAM NAME: Structural Systems and Hazard Mitigation of Structures - Civil and Mechanical Systems</t>
  </si>
  <si>
    <t>2018-05-03T22:03:25.496-05:00</t>
  </si>
  <si>
    <t>Vector Seismic Hazard Analysis in MATLAB</t>
  </si>
  <si>
    <t>Somayajulu DhulipalaMadeleine FlintAdrian Rodriguez-Marek</t>
  </si>
  <si>
    <t>Adrian Rodriguez-Marek</t>
  </si>
  <si>
    <t>NSF 1455466</t>
  </si>
  <si>
    <t>2018-05-05T13:24:44.272-05:00</t>
  </si>
  <si>
    <t>Henderson Creek</t>
  </si>
  <si>
    <t>pavan ChigullapallyNone</t>
  </si>
  <si>
    <t>Liam WotherspoonAlex Shegay</t>
  </si>
  <si>
    <t>2018-05-07T19:28:19.101-05:00</t>
  </si>
  <si>
    <t>Characterization and modeling of the damage caused by hurricane induced water penetration: Full-scale Experimental data</t>
  </si>
  <si>
    <t>{u'href': u'Characterization and modeling of the damage caused by hurricane induced water penetration: Large-scale Experimental data', u'title': u'PR-1831'}</t>
  </si>
  <si>
    <t>Jean-Paul PinelliROBERTO VICENTE SILVA DE ABREUFarzaneh Raji</t>
  </si>
  <si>
    <t>2018-05-09T10:07:50.670-05:00</t>
  </si>
  <si>
    <t>JAR test 051018</t>
  </si>
  <si>
    <t>Jake RosenbergDesignSafe User</t>
  </si>
  <si>
    <t>Jake Rosenberg</t>
  </si>
  <si>
    <t>2018-05-10T15:50:40.757-05:00</t>
  </si>
  <si>
    <t>Practice Project</t>
  </si>
  <si>
    <t>Christopher MotterAlex Shegay</t>
  </si>
  <si>
    <t>MBIE</t>
  </si>
  <si>
    <t>2018-05-13T21:39:25.843-05:00</t>
  </si>
  <si>
    <t>Simulation Pub Test</t>
  </si>
  <si>
    <t>Joseph MeiringJoe StubbsKeith StrmiskaSal Tijerina</t>
  </si>
  <si>
    <t>Josue Balandrano CoronelTracy Brown</t>
  </si>
  <si>
    <t>2018-05-14T14:13:08.834-05:00</t>
  </si>
  <si>
    <t>Presentations From Conference</t>
  </si>
  <si>
    <t>aNoneejcnCraig Jansens</t>
  </si>
  <si>
    <t>NSF 125998-5989</t>
  </si>
  <si>
    <t>2018-05-15T10:06:07.480-05:00</t>
  </si>
  <si>
    <t>CrowdLIM</t>
  </si>
  <si>
    <t>DesignSafe Userjongseong choiChul Min Yeum</t>
  </si>
  <si>
    <t>jongseong choi</t>
  </si>
  <si>
    <t>2018-05-15T13:25:00.931-05:00</t>
  </si>
  <si>
    <t>Trial Project</t>
  </si>
  <si>
    <t>pavan ChigullapallyAlex Shegay</t>
  </si>
  <si>
    <t>2018-05-16T19:05:01.403-05:00</t>
  </si>
  <si>
    <t>ACL project</t>
  </si>
  <si>
    <t>{u'href': u'https://proj1.com', u'title': u'proj'}</t>
  </si>
  <si>
    <t>2018-05-17T12:26:39.363-05:00</t>
  </si>
  <si>
    <t>ACL project 02</t>
  </si>
  <si>
    <t>Josue Balandrano CoronelEnvision User</t>
  </si>
  <si>
    <t>2018-05-17T12:28:33.640-05:00</t>
  </si>
  <si>
    <t>UC grooved dissipator database</t>
  </si>
  <si>
    <t>Royce LiuNone</t>
  </si>
  <si>
    <t>2018-05-17T19:00:13.719-05:00</t>
  </si>
  <si>
    <t>Jonathan StewartKenneth CampbellJoseph HarmonOkan IlhanWalter SilvaEllen RathjeYoussef Hashash</t>
  </si>
  <si>
    <t>2018-05-18T14:06:29.527-05:00</t>
  </si>
  <si>
    <t>IDA-20Storey</t>
  </si>
  <si>
    <t>Nader ArianmehrNone</t>
  </si>
  <si>
    <t>2018-05-19T09:45:54.462-05:00</t>
  </si>
  <si>
    <t>Synthetic Interdependent Network Database</t>
  </si>
  <si>
    <t>Hesam Talebiyan</t>
  </si>
  <si>
    <t>2018-05-20T10:35:57.164-05:00</t>
  </si>
  <si>
    <t>Large eddy simulation of dam-break-driven swash on a rough-planar beach</t>
  </si>
  <si>
    <t>Yeulwoo KimTian-Jian Hsu</t>
  </si>
  <si>
    <t>Yeulwoo KimJack Puleo</t>
  </si>
  <si>
    <t>OCE-1356855; OCE-1332703; OCE-1537231; N00014-16-1-2853</t>
  </si>
  <si>
    <t>2018-05-21T20:16:24.019-05:00</t>
  </si>
  <si>
    <t>SSPEED2018</t>
  </si>
  <si>
    <t>Jennifer ProftJacob TorresClinton N. DawsonMarc Chung To SangConnie Do</t>
  </si>
  <si>
    <t>2018-05-23T09:57:01.683-05:00</t>
  </si>
  <si>
    <t>2017-109i [2018 DEM Salna] WOW Challenge</t>
  </si>
  <si>
    <t>Raphael GreenbaumaNoneMaryam RefaneAmal ElawadyArindam Gan ChowdhurylnsIoannis Zisis</t>
  </si>
  <si>
    <t>Erik Salna</t>
  </si>
  <si>
    <t>2018-05-23T11:26:42.640-05:00</t>
  </si>
  <si>
    <t>Earthquake Bridge Fragility</t>
  </si>
  <si>
    <t>Navya VishnuJamie Padgett</t>
  </si>
  <si>
    <t>Sabarethinam Kameshwar</t>
  </si>
  <si>
    <t>2018-05-24T16:04:15.187-05:00</t>
  </si>
  <si>
    <t>DHS-CRC</t>
  </si>
  <si>
    <t>Jennifer ProftClinton N. DawsonMark Loveland</t>
  </si>
  <si>
    <t>2018-06-04T12:55:19.010-05:00</t>
  </si>
  <si>
    <t>NCHRP 12-94</t>
  </si>
  <si>
    <t>NoneJacob Eull</t>
  </si>
  <si>
    <t>Hartanto Wibowo</t>
  </si>
  <si>
    <t>2018-06-04T14:24:40.207-05:00</t>
  </si>
  <si>
    <t>ATC-116</t>
  </si>
  <si>
    <t>NoneJianyu Cheng</t>
  </si>
  <si>
    <t>2018-06-04T22:47:15.615-05:00</t>
  </si>
  <si>
    <t>Geotechnical Database for Utah (GeoDU)</t>
  </si>
  <si>
    <t>Mahyar Sharifi-MoodGriffen EricksonMichael OlsenMahyar Sharifi MoodDaniel GillinsKevin Franke</t>
  </si>
  <si>
    <t>US Geological Survey: 04HQGR0026, 07HQGR0021, 07HQGR0024, G12AP20074 and G14AP00118</t>
  </si>
  <si>
    <t>2018-06-05T12:08:14.314-05:00</t>
  </si>
  <si>
    <t>REU-2018</t>
  </si>
  <si>
    <t>Nilo Jr EspinozaJennifer ProftClinton N. DawsonJack Gaither</t>
  </si>
  <si>
    <t>2018-06-06T11:24:15.914-05:00</t>
  </si>
  <si>
    <t>Identification of Urban Flood Impacts Caused by Land Subsidence and Sea Level Rise for the Houston-Galveston Region</t>
  </si>
  <si>
    <t>Shang GaoNick Fang</t>
  </si>
  <si>
    <t>Nick Fang</t>
  </si>
  <si>
    <t>2018-06-07T15:14:30.942-05:00</t>
  </si>
  <si>
    <t>DAMAGE TO STEEL STRUCTURES HURRICANE HARVEY 2017</t>
  </si>
  <si>
    <t>Arn WombleaNonebeFrank LombardomlowPratyasha Patnaik</t>
  </si>
  <si>
    <t>Frank LombardoRusty JohnstonRichard WoodPeter HughesMohammad Ebrahim MohammadiPratyasha Patnaik</t>
  </si>
  <si>
    <t>2018-06-07T17:40:28.392-05:00</t>
  </si>
  <si>
    <t>Hurricane data processing</t>
  </si>
  <si>
    <t>Rahul AgrawalNone</t>
  </si>
  <si>
    <t>2018-06-07T21:46:49.647-05:00</t>
  </si>
  <si>
    <t>SCEC BBP TEST</t>
  </si>
  <si>
    <t>Silvia MazzoniChristine GouletPhilip MaechlingFabio Silva</t>
  </si>
  <si>
    <t>Dan Stanzione</t>
  </si>
  <si>
    <t>This work was supported by the Southern California Earthquake Center.  SCEC is funded by USGS Cooperative Agreement G17AC00047 and by NSF Cooperative Agreement EAR-1600087. Additional SCEC funding provided by the Pacific Gas and Electric Co.</t>
  </si>
  <si>
    <t>2018-06-08T12:57:57.637-05:00</t>
  </si>
  <si>
    <t>RAPID Workshop July 2018</t>
  </si>
  <si>
    <t>William PollockBritt RaubenheimerHaoran ZhaoMohammad AghababaeiPeter HughesnPatricia GallagherBrad WhamJacob DafniTim CockerillFernando GarciaMila TurnerRobert CarrFarnyuh MenqTroy TannerHaorui WuManouchehr HakhamaneshiMenzer PehlivanArn WombleJorge MacedoBen LeshchinskyCrystal FelimaJeffrey BermanGuirong (Grace) YanNatalie Ozoralex grantLindsey BrysonEllen RathjeMaria EstevaaNavid JafariCharlie DeyjmFangzhou LiuJack MontgomeryMichael OlsenDaniel ZehnerrJoseph WartmantwHermann FritzBarbara SimpsonHaizhong WangMaria WatsonClinton Wood</t>
  </si>
  <si>
    <t>2018-06-15T15:33:58.686-05:00</t>
  </si>
  <si>
    <t>Lehigh MRF-DBF Hybrid Experiment</t>
  </si>
  <si>
    <t>Craig JansenMaria EstevaThomas MarulloGilberto Mosqueda</t>
  </si>
  <si>
    <t>Thomas Marullo</t>
  </si>
  <si>
    <t>ABC123</t>
  </si>
  <si>
    <t>2018-06-21T10:57:28.346-05:00</t>
  </si>
  <si>
    <t>Liquefaction resistance of MICP treated sands</t>
  </si>
  <si>
    <t>Kathleen DarbyJason DeJongGabby Hernandez</t>
  </si>
  <si>
    <t>2018-06-22T12:41:20.845-05:00</t>
  </si>
  <si>
    <t>Effect of prior strain history on cone penetration resistance and cyclic strength of saturated sand: 1-m radius centrifuge tests</t>
  </si>
  <si>
    <t>Kathleen DarbyJaclyn BronnerRoss Boulanger</t>
  </si>
  <si>
    <t>CMMI-1300518; CMMI-1520581</t>
  </si>
  <si>
    <t>2018-06-22T19:38:02.486-05:00</t>
  </si>
  <si>
    <t>Wireframe Test 2018</t>
  </si>
  <si>
    <t>2018-06-23T09:43:34.582-05:00</t>
  </si>
  <si>
    <t>Undergraduate Research Experience (REU), NHERI 2018: My project title</t>
  </si>
  <si>
    <t>Craig JansenNone</t>
  </si>
  <si>
    <t>NSF, Natural Hazards Engineering Research Infrastructure, Network Coordination Office 1612144</t>
  </si>
  <si>
    <t>2018-06-26T11:18:01.544-05:00</t>
  </si>
  <si>
    <t>Arctic Subpolar gyre sTate Estimate (ASTE)</t>
  </si>
  <si>
    <t>{u'title': u'ECCO', u'delete': False}{u'title': u'Estimating the Circulation and Climate of the Ocean (ECCO)'}</t>
  </si>
  <si>
    <t>An Nguyen</t>
  </si>
  <si>
    <t>Patrick Heimbach</t>
  </si>
  <si>
    <t>NSF 1603903</t>
  </si>
  <si>
    <t>2018-06-26T14:38:08.385-05:00</t>
  </si>
  <si>
    <t>2018-06-26T14:40:36.698-05:00</t>
  </si>
  <si>
    <t>Keith's Test Hybrid Simulation</t>
  </si>
  <si>
    <t>{u'href': u'https://www.wikipedia.org/', u'title': u'Great References'}</t>
  </si>
  <si>
    <t>Josue Balandrano CoronelSal TijerinaKeith StrmiskaJoseph Meiring</t>
  </si>
  <si>
    <t>2018-06-28T07:39:53.042-05:00</t>
  </si>
  <si>
    <t>temp</t>
  </si>
  <si>
    <t>Arn WombleaNonebemloPeter HughesRusty JohnstonwMohammad Ebrahim Mohammadi</t>
  </si>
  <si>
    <t>2018-06-29T07:17:40.192-05:00</t>
  </si>
  <si>
    <t>SEI/ASCE Structures Congress 2018 Presentations</t>
  </si>
  <si>
    <t>Kenneth StokoeBrady CoxKarina  VielmaJulio RamirezJeffrey BermanDaniel CoxPatricia ClaytonJoAnn BrowningPedro LomonacoChristopher Thompson</t>
  </si>
  <si>
    <t>NSF #1612144</t>
  </si>
  <si>
    <t>2018-06-29T14:38:28.655-05:00</t>
  </si>
  <si>
    <t>Northern Tornadoes (UWO)</t>
  </si>
  <si>
    <t>Peter HughesRusty Johnston</t>
  </si>
  <si>
    <t>2018-07-02T17:51:47.553-05:00</t>
  </si>
  <si>
    <t>GEER-PR HURRICANE MARIA</t>
  </si>
  <si>
    <t>Youngjin ParkMiguel Pando</t>
  </si>
  <si>
    <t>Miguel Pando</t>
  </si>
  <si>
    <t>2018-07-03T03:28:39.173-05:00</t>
  </si>
  <si>
    <t>Summer Institute 2018 Presentations</t>
  </si>
  <si>
    <t>Thomas SmithChristopher ThompsonJoAnn BrowningKarina  VielmaArindam Gan ChowdhuryLaura LowesJoy PauschkeMohammad KhosraviEllen Rathje</t>
  </si>
  <si>
    <t>Karina  Vielma</t>
  </si>
  <si>
    <t>2018-07-03T13:46:34.494-05:00</t>
  </si>
  <si>
    <t>Tunel de Viento: UNNE</t>
  </si>
  <si>
    <t>Project AdminIvan Gruttadauria</t>
  </si>
  <si>
    <t>Ivan Gruttadauria</t>
  </si>
  <si>
    <t>2018-07-03T14:10:03.353-05:00</t>
  </si>
  <si>
    <t>Hayward Fault M7.0 4.2 Hz</t>
  </si>
  <si>
    <t>Arthur Rodgers</t>
  </si>
  <si>
    <t>DOE Exascale Computing Project ADSE19-EQSIM</t>
  </si>
  <si>
    <t>2018-07-03T14:19:06.697-05:00</t>
  </si>
  <si>
    <t>2014 Pilger Tornado</t>
  </si>
  <si>
    <t>2018-07-06T13:47:05.688-05:00</t>
  </si>
  <si>
    <t>Hybrid Simulation Test</t>
  </si>
  <si>
    <t>2018-07-09T09:39:09.371-05:00</t>
  </si>
  <si>
    <t>Hybrid Simulation Test 2</t>
  </si>
  <si>
    <t>2018-07-09T16:05:44.456-05:00</t>
  </si>
  <si>
    <t>Globus Testing Project Keith</t>
  </si>
  <si>
    <t>{u'href': u'www.google.com', u'title': u'Project Association'}</t>
  </si>
  <si>
    <t>Jake RosenbergKeith StrmiskaSal Tijerina</t>
  </si>
  <si>
    <t>2018-07-12T15:17:52.456-05:00</t>
  </si>
  <si>
    <t>Estimating the Circulation and Climate of the Ocean (ECCO) Version 4, Release 3</t>
  </si>
  <si>
    <t>2018-07-12T15:44:28.986-05:00</t>
  </si>
  <si>
    <t>CAREER: Envisioning Sustainable Development through the Lens of Water Storage and Hydrologic Connectivity of Peri-urban Wetlands under Changing Climate and Urbanization</t>
  </si>
  <si>
    <t>2018-07-13T16:15:33.092-05:00</t>
  </si>
  <si>
    <t>Next-Generation Liquefaction (NGL) Case History Database</t>
  </si>
  <si>
    <t>NoneMahyar Sharifi MoodPaolo Zimmaro</t>
  </si>
  <si>
    <t>2018-07-16T20:59:06.668-05:00</t>
  </si>
  <si>
    <t>EAGER: Machine Learning and Multi-Scale Atmospheric Simulation to Understand the Role of Geomorphic Complexity in Enhancing Civil Infrastructure Damage during Extreme Wind Events</t>
  </si>
  <si>
    <t>Ryan CatarelliForrest Masters</t>
  </si>
  <si>
    <t>Luis Aponte</t>
  </si>
  <si>
    <t>2018-07-18T14:25:22.392-05:00</t>
  </si>
  <si>
    <t>FCMP Ground Level Hurricane Wind Data: Frances 2004</t>
  </si>
  <si>
    <t>{u'href': u'10.1016/j.jweia.2011.07.002', u'title': u'Balderrama, J.A. at el. (2011). The Florida Coastal Monitoring Program (FCMP): A review. Journal of Wind Engineering and Industrial Aerodynamics 99, 979-995.'}{u'href': u'https://fcmp.ce.ufl.edu/', u'title': u'Florida Coastal Monitoring Program'}</t>
  </si>
  <si>
    <t>Jean-Paul PinelliTimothy JohnsonVictoria ChanKurtis Gurley</t>
  </si>
  <si>
    <t>multiple awards and entities supported this effort</t>
  </si>
  <si>
    <t>2018-07-19T11:07:54.150-05:00</t>
  </si>
  <si>
    <t>Galveston Testbed</t>
  </si>
  <si>
    <t>Bret Webb</t>
  </si>
  <si>
    <t>Jamie PadgettIoannis Gidaris</t>
  </si>
  <si>
    <t>2018-07-22T15:48:20.927-05:00</t>
  </si>
  <si>
    <t>simulation test</t>
  </si>
  <si>
    <t>{u'href': u'www.google.com', u'title': u'Letania Ferreira'}</t>
  </si>
  <si>
    <t>Letania FerreiraNone</t>
  </si>
  <si>
    <t>2018-07-23T08:23:23.982-05:00</t>
  </si>
  <si>
    <t>hybrid test</t>
  </si>
  <si>
    <t>{u'href': u'www.google.com', u'title': u'this is a test'}</t>
  </si>
  <si>
    <t>2018-07-23T08:26:47.056-05:00</t>
  </si>
  <si>
    <t>code_tacc_connected</t>
  </si>
  <si>
    <t>2018-07-23T14:26:21.798-05:00</t>
  </si>
  <si>
    <t>Weightlifting 101</t>
  </si>
  <si>
    <t>Alex Dioso</t>
  </si>
  <si>
    <t>2018-07-24T16:59:10.743-05:00</t>
  </si>
  <si>
    <t>MMA 101</t>
  </si>
  <si>
    <t>NoneAlex Dioso</t>
  </si>
  <si>
    <t>2018-07-24T17:15:47.924-05:00</t>
  </si>
  <si>
    <t>Test Experimental</t>
  </si>
  <si>
    <t>Sarah Gray</t>
  </si>
  <si>
    <t>2018-07-25T17:37:14.008-05:00</t>
  </si>
  <si>
    <t>RAPID Workshop</t>
  </si>
  <si>
    <t>Daniel ZehnerNone</t>
  </si>
  <si>
    <t>2018-07-26T11:11:15.047-05:00</t>
  </si>
  <si>
    <t>Collapse Simulation of Shear-Dominated Reinforced Masonry Wall Systems</t>
  </si>
  <si>
    <t>Pui-shum ShingJianyu ChengRobert Beckley</t>
  </si>
  <si>
    <t>Pui-shum Shing</t>
  </si>
  <si>
    <t>2018-07-26T17:11:14.524-05:00</t>
  </si>
  <si>
    <t>Undergraduate Research Experience (REU), NHERI 2018: Techniques to Mitigate Forces Experienced by Dual Cable Signal Support Systems</t>
  </si>
  <si>
    <t>NoneWalker Hood</t>
  </si>
  <si>
    <t>2018-08-01T14:02:58.294-05:00</t>
  </si>
  <si>
    <t>Undergraduate Research Experience(REU),NHERI 2018:Determining Natural Frequency and Dynamic Characteristics of Structures Using Free and Force Vibration Testing Methods.</t>
  </si>
  <si>
    <t>Salwa Bader</t>
  </si>
  <si>
    <t>NSF, Natural Hazards Engineering Research Infrastructure,Network Coordination Office 1612144</t>
  </si>
  <si>
    <t>2018-08-02T17:03:21.451-05:00</t>
  </si>
  <si>
    <t>Undergraduate Research Experience (REU), NHERI 2018: Modifications to a Real-Time Data Transmission System for Hurricane Wind Data Collection</t>
  </si>
  <si>
    <t>Daniel Perez</t>
  </si>
  <si>
    <t>2018-08-02T17:38:20.727-05:00</t>
  </si>
  <si>
    <t>Undergraduate Research Experience (REU), NHERI 2018: Determining Dynamic Properties of Structures and Using Geophones as Mobile Shaker Models for High School Outreach</t>
  </si>
  <si>
    <t>Emma Donnelly-BullingtonNone</t>
  </si>
  <si>
    <t>2018-08-02T18:11:19.126-05:00</t>
  </si>
  <si>
    <t>ElasticAnalysis</t>
  </si>
  <si>
    <t>XINGQUAN GUAN</t>
  </si>
  <si>
    <t>2018-08-02T19:13:10.835-05:00</t>
  </si>
  <si>
    <t>Project AdminNone</t>
  </si>
  <si>
    <t>2018-08-03T10:17:05.502-05:00</t>
  </si>
  <si>
    <t>test project rkent</t>
  </si>
  <si>
    <t>efmnqyRobert Kent</t>
  </si>
  <si>
    <t>Farnyuh Menq</t>
  </si>
  <si>
    <t>2018-08-07T13:58:23.221-05:00</t>
  </si>
  <si>
    <t>Geotechnical Site Characterization with 3-D Seismic Waveform Tomography</t>
  </si>
  <si>
    <t>{u'href': u'https://www.designsafe-ci.org/data/browser/projects/5890227891618967065-242ac11c-0001-012/', u'title': u'NHERI@UTexas Nonintrusive Sinkhole 3D-Imaging Workshop'}</t>
  </si>
  <si>
    <t>Farnyuh MenqRobert Kentkt</t>
  </si>
  <si>
    <t>Khiem Tran</t>
  </si>
  <si>
    <t>2018-08-07T14:03:16.707-05:00</t>
  </si>
  <si>
    <t>Dry Stacks</t>
  </si>
  <si>
    <t>NonePeter HughesRusty Johnston</t>
  </si>
  <si>
    <t>Peter Hughes</t>
  </si>
  <si>
    <t>2018-08-08T13:56:33.794-05:00</t>
  </si>
  <si>
    <t>Undergraduate Research Experience (REU), NHERI 2018: Advancing Knowledge on the Performance of Seismic Collectors in Steel Structures</t>
  </si>
  <si>
    <t>afabian</t>
  </si>
  <si>
    <t>NSF CMMI #1662816</t>
  </si>
  <si>
    <t>2018-08-08T17:56:55.887-05:00</t>
  </si>
  <si>
    <t>UNDERGRADUATE RESEARCH EXPERIENCE (REU), NHERI 2018: THE LIQUEFACTION POTENTIAL OF GROUND MODIFIED BY POORLY BUILT RAMMED AGGREGATE PIERS</t>
  </si>
  <si>
    <t>Abigail ReNone</t>
  </si>
  <si>
    <t>2018-08-08T19:56:31.879-05:00</t>
  </si>
  <si>
    <t>Undergraduate Research Experience (REU), NHERI 2018: Collaborative Research: Self-Centering Cross-Laminated Timber Walls Erection and Instrumentation Plan</t>
  </si>
  <si>
    <t>{u'title': u'https://lehigh.designsafe-ci.org/projects/'}</t>
  </si>
  <si>
    <t>robertbAlia Amer</t>
  </si>
  <si>
    <t>NSF, Natural Hazards Engineering Research Infastructure, Network Coordination Office 1612144</t>
  </si>
  <si>
    <t>2018-08-08T20:10:47.994-05:00</t>
  </si>
  <si>
    <t>Undergraduate Research Experience (REU), NHERI 2018: Implementation of Honeycombs to Improve Flow quality at the Wall of Wind (WOW)</t>
  </si>
  <si>
    <t>Noneenriquer</t>
  </si>
  <si>
    <t>2018-08-08T22:58:40.620-05:00</t>
  </si>
  <si>
    <t>Undergraduate Research Experience (REU), NHERI 2018: Curation of Hurricane Wind Velocity Data For DesignSafe</t>
  </si>
  <si>
    <t>Victoria Chan</t>
  </si>
  <si>
    <t>2018-08-09T06:10:13.938-05:00</t>
  </si>
  <si>
    <t>s</t>
  </si>
  <si>
    <t>Daniel PerezNone</t>
  </si>
  <si>
    <t>2018-08-09T10:43:51.210-05:00</t>
  </si>
  <si>
    <t>Undergraduate Research Experience (REU), NHERI 2018: Determining Pressure Equalization Factors for Discontinuous Metal Roofing Systems</t>
  </si>
  <si>
    <t>Stephanie BoggsNone</t>
  </si>
  <si>
    <t>2018-08-09T12:29:33.387-05:00</t>
  </si>
  <si>
    <t>-</t>
  </si>
  <si>
    <t>Womble, Arn</t>
  </si>
  <si>
    <t>Hughes, Peter, Johnston, Rusty</t>
  </si>
  <si>
    <t>Pando, Miguel</t>
  </si>
  <si>
    <t>Park, Youngjin, Pando, Miguel</t>
  </si>
  <si>
    <t>Browning, JoAnn</t>
  </si>
  <si>
    <t xml:space="preserve">Vielma, Karina </t>
  </si>
  <si>
    <t>Smith, Thomas, Thompson, Christopher, Browning, JoAnn, Vielma, Karina , Gan Chowdhury, Arindam, Lowes, Laura, Pauschke, Joy, Khosravi, Mohammad, Rathje, Ellen</t>
  </si>
  <si>
    <t>Gruttadauria, Ivan</t>
  </si>
  <si>
    <t>Admin, Project, Gruttadauria, Ivan</t>
  </si>
  <si>
    <t>Rodgers, Arthur</t>
  </si>
  <si>
    <t>Wood, Richard</t>
  </si>
  <si>
    <t>Heimbach, Patrick</t>
  </si>
  <si>
    <t>Nguyen, An</t>
  </si>
  <si>
    <t>Fang, Nick</t>
  </si>
  <si>
    <t>None, Sharifi Mood, Mahyar, Zimmaro, Paolo</t>
  </si>
  <si>
    <t>Masters, Forrest</t>
  </si>
  <si>
    <t>Aponte, Luis</t>
  </si>
  <si>
    <t>Catarelli, Ryan, Masters, Forrest</t>
  </si>
  <si>
    <t>Balderrama, J.A. at el. (2011). The Florida Coastal Monitoring Program (FCMP): A review. Journal of Wind Engineering and Industrial Aerodynamics 99, 979-995.:10.1016/j.jweia.2011.07.002, Florida Coastal Monitoring Program:https://fcmp.ce.ufl.edu/</t>
  </si>
  <si>
    <t>Gurley, Kurtis</t>
  </si>
  <si>
    <t>Pinelli, Jean-Paul, Chan, Victoria, Gurley, Kurtis</t>
  </si>
  <si>
    <t>Florida Department of Community Affairs, National Oceanic and Atmospheric Administration, Federal Emergency Management Agency, Florida and South Carolina Sea Grant</t>
  </si>
  <si>
    <t>Webb, Bret</t>
  </si>
  <si>
    <t>Padgett, Jamie, Gidaris, Ioannis</t>
  </si>
  <si>
    <t>Chuah, Joon Yee</t>
  </si>
  <si>
    <t>2017 Hurricane Maria</t>
  </si>
  <si>
    <t>Dioso, Alex</t>
  </si>
  <si>
    <t>2016 Kaikoura Earthquake</t>
  </si>
  <si>
    <t>a, None, d, i, o, Dioso, Alex, s</t>
  </si>
  <si>
    <t>Gray, Sarah</t>
  </si>
  <si>
    <t>Zehner, Daniel, None</t>
  </si>
  <si>
    <t>Shing, Pui-shum</t>
  </si>
  <si>
    <t>Shing, Pui-shum, Cheng, Jianyu, Beckley, Robert</t>
  </si>
  <si>
    <t>None, Hood, Walker</t>
  </si>
  <si>
    <t>Bader, Salwa</t>
  </si>
  <si>
    <t>Perez, Daniel</t>
  </si>
  <si>
    <t>Donnelly-Bullington, Emma, None</t>
  </si>
  <si>
    <t>GUAN, XINGQUAN</t>
  </si>
  <si>
    <t>Menq, Farnyuh</t>
  </si>
  <si>
    <t>e, f, m, n, q, y, Kent, Robert</t>
  </si>
  <si>
    <t>NHERI@UTexas Nonintrusive Sinkhole 3D-Imaging Workshop:https://www.designsafe-ci.org/data/browser/projects/5890227891618967065-242ac11c-0001-012/</t>
  </si>
  <si>
    <t>Tran, Khiem</t>
  </si>
  <si>
    <t>Menq, Farnyuh, Kent, Robert, k, t</t>
  </si>
  <si>
    <t>Hughes, Peter</t>
  </si>
  <si>
    <t>None, Hughes, Peter, Johnston, Rusty</t>
  </si>
  <si>
    <t>Fabian, Aaron</t>
  </si>
  <si>
    <t>Re, Abigail, None</t>
  </si>
  <si>
    <t>https://lehigh.designsafe-ci.org/projects/:-</t>
  </si>
  <si>
    <t>Ricles, James</t>
  </si>
  <si>
    <t>Sause, Richard</t>
  </si>
  <si>
    <t>Bond, Robert, Amer, Alia</t>
  </si>
  <si>
    <t>None, Delgado, Enrique</t>
  </si>
  <si>
    <t>Chan, Victoria</t>
  </si>
  <si>
    <t>Perez, Daniel, None</t>
  </si>
  <si>
    <t>Boggs, Stephanie</t>
  </si>
  <si>
    <t>None, b, g, Boggs, Stephanie, o, s, 9, 8</t>
  </si>
  <si>
    <t>PRJ-2054: UNDERGRADUATE RESEARCH EXPERIENCE (REU), NHERI 2018: SELF-CENTERING CROSS-LAMINATED TIMBER WALLS ERECTION AND INSTRUMENTATION PLAN</t>
  </si>
  <si>
    <t>Ricles, James, Bond, Robert, Amer, Alia</t>
  </si>
  <si>
    <t>2018-08-10T02:36:13.504-05:00</t>
  </si>
  <si>
    <t>Undergraduate Research Experience (REU), NHERI 2018: Evaluating Typhoon Haiyan's Performance and Identifying Storm Surge Prone Areas in Key Locations Across The Philippines Using Advanced Circulation (ADCIRC)</t>
  </si>
  <si>
    <t>Proft, Jennifer, Dawson, Clinton N.</t>
  </si>
  <si>
    <t>2018-08-10T09:13:05.038-05:00</t>
  </si>
  <si>
    <t>Espinoza, Nilo Jr, None</t>
  </si>
  <si>
    <t>2018-08-10T09:37:15.267-05:00</t>
  </si>
  <si>
    <t>NSF-EAGER-SSDIM: Ensembles of Interdependent Critical Infrastructure Networks</t>
  </si>
  <si>
    <t>Mortveit, Henning</t>
  </si>
  <si>
    <t>Swarup, Samarth, Meyur, Rounak</t>
  </si>
  <si>
    <t>CMMI-1745207</t>
  </si>
  <si>
    <t>2018-08-10T11:05:19.383-05:00</t>
  </si>
  <si>
    <t>Espinoza, Nilo Jr</t>
  </si>
  <si>
    <t>2018-08-10T17:22:28.371-05:00</t>
  </si>
  <si>
    <t>Storm36</t>
  </si>
  <si>
    <t>Dawson, Clinton N.</t>
  </si>
  <si>
    <t>c, Dawson, Clinton N., i, Durante, Maria Giovanna, None, l, Sharifi Mood, Mahyar, t, n, Gurram, Harika</t>
  </si>
  <si>
    <t>2018-08-14T14:06:35.297-05:00</t>
  </si>
  <si>
    <t>Research Experience for Undergraduates(REU), NHERI 2018</t>
  </si>
  <si>
    <t>None, Ahmed, Ahmed</t>
  </si>
  <si>
    <t>NSF, Engineering Research Infrastructure, Network Coordination Office 1612144</t>
  </si>
  <si>
    <t>2018-08-19T21:27:12.957-05:00</t>
  </si>
  <si>
    <t>Sandbar Pressure Gradients</t>
  </si>
  <si>
    <t>Sandbar Sediment Transport:https://www.designsafe-ci.org/data/browser/public/designsafe.storage.published//PRJ-1740</t>
  </si>
  <si>
    <t>Anderson, Dylan</t>
  </si>
  <si>
    <t>2018-08-20T14:11:02.502-05:00</t>
  </si>
  <si>
    <t>Research Experience for Undergraduates (REU), NHERI 2018: Developing 3D-Printed Models of Morphologies from SfM Photogrammetry</t>
  </si>
  <si>
    <t>Ozor, Natalie</t>
  </si>
  <si>
    <t>a, None, e, i, Ozor, Natalie, l, o, n, t</t>
  </si>
  <si>
    <t>2018-08-24T12:39:39.467-05:00</t>
  </si>
  <si>
    <t>Undergraduate Research Experience (REU), NHERI 2018: Predicting lateral resistance sharing between cold-formed steel framed shear and gravity walls</t>
  </si>
  <si>
    <t>Hutchinson, Tara</t>
  </si>
  <si>
    <t>Duffy, Faith, Hutchinson, Tara</t>
  </si>
  <si>
    <t>2018-08-24T15:45:16.912-05:00</t>
  </si>
  <si>
    <t>Research Experience for Undergraduates (REU), NHERI 2018</t>
  </si>
  <si>
    <t>Strasilla, Jakob</t>
  </si>
  <si>
    <t>2018-08-24T16:48:10.954-05:00</t>
  </si>
  <si>
    <t>Research Experience for Undergraduates (REU), NHERI 2018: Tsunami Generation by Submarine Volcanic Eruptions</t>
  </si>
  <si>
    <t>Fritz, Hermann</t>
  </si>
  <si>
    <t>Liu, Yibin, None, Zhang, Zhongduo, Del Rosario, Angela</t>
  </si>
  <si>
    <t>2018-08-25T03:36:57.891-05:00</t>
  </si>
  <si>
    <t>Undergraduate Research Experience (REU), NHERI 2018: Assessing the Efficacy of the Multi-Channel Analysis of Surface Waves Method to Identify Subsurface Irregularities from Theoretical Models</t>
  </si>
  <si>
    <t>None, Nyaawie, Djata</t>
  </si>
  <si>
    <t>2018-08-26T12:47:00.608-05:00</t>
  </si>
  <si>
    <t>Undergraduate Research Experience (REU), NHERI 2018: Scaling Wave Impact on Light-Frame Wood Residences</t>
  </si>
  <si>
    <t>Cox, Daniel</t>
  </si>
  <si>
    <t>Lopez, Ana, Cox, Daniel</t>
  </si>
  <si>
    <t>NSF, Natural Hazard Engineering Research Infrastructure, Network Coordination Office 1612144</t>
  </si>
  <si>
    <t>2018-08-27T16:38:39.266-05:00</t>
  </si>
  <si>
    <t>jupyterNotebooks</t>
  </si>
  <si>
    <t>Arduino, Pedro</t>
  </si>
  <si>
    <t>Cox, Daniel, Motley, Michael, Shekhar, Krishnendu, Barbosa, Andre, Lomonaco, Pedro</t>
  </si>
  <si>
    <t>2018-08-27T19:23:24.930-05:00</t>
  </si>
  <si>
    <t>Cox, Brady</t>
  </si>
  <si>
    <t>Vantassel, Joseph, Wotherspoon, Liam, Cox, Brady</t>
  </si>
  <si>
    <t>U.S. National Science Foundation (NSF) grant CMMI-1724915 | New Zealand Earthquake Commission (EQC)</t>
  </si>
  <si>
    <t>2018-08-29T14:39:10.376-05:00</t>
  </si>
  <si>
    <t>NCO Site Visit Presentation</t>
  </si>
  <si>
    <t>Ramirez, Julio</t>
  </si>
  <si>
    <t>Zehner, Daniel, Ramirez, Julio</t>
  </si>
  <si>
    <t>2018-08-29T14:42:53.602-05:00</t>
  </si>
  <si>
    <t>PileGroupTool</t>
  </si>
  <si>
    <t>McKenna, Frank</t>
  </si>
  <si>
    <t>2018-08-30T14:35:01.926-05:00</t>
  </si>
  <si>
    <t>REU 2018 Student Presentation Videos</t>
  </si>
  <si>
    <t xml:space="preserve">Thompson, Christopher, Gurley, Kurtis, Vielma, Karina </t>
  </si>
  <si>
    <t>2018-09-10T10:46:45.286-05:00</t>
  </si>
  <si>
    <t>NGL</t>
  </si>
  <si>
    <t>Brandenberg, Scott</t>
  </si>
  <si>
    <t>Stewart, Jonathan, Sharifi Mood, Mahyar, Durante, Maria Giovanna, Zimmaro, Paolo</t>
  </si>
  <si>
    <t>Fisher, Honor, Chuah, Joon Yee, Lee, Allison, Brandenberg, Scott</t>
  </si>
  <si>
    <t>2018-09-11T11:06:07.002-05:00</t>
  </si>
  <si>
    <t>RAPID - Rapp test</t>
  </si>
  <si>
    <t>Lowes, Laura</t>
  </si>
  <si>
    <t>2018-09-13T13:31:27.561-05:00</t>
  </si>
  <si>
    <t>RApp Trials JWB</t>
  </si>
  <si>
    <t>Berman, Jeffrey</t>
  </si>
  <si>
    <t>2018-09-13T13:31:45.343-05:00</t>
  </si>
  <si>
    <t>Test RApp</t>
  </si>
  <si>
    <t>Miles, Scott</t>
  </si>
  <si>
    <t>2018-09-13T14:23:19.857-05:00</t>
  </si>
  <si>
    <t>RAPID Data Dump</t>
  </si>
  <si>
    <t>Dafni, Jacob</t>
  </si>
  <si>
    <t>Berman, Jeffrey, Olsen, Michael, Wartman, Joseph</t>
  </si>
  <si>
    <t>2018-09-13T15:58:04.271-05:00</t>
  </si>
  <si>
    <t>SCI</t>
  </si>
  <si>
    <t>Sayed, Mohamed</t>
  </si>
  <si>
    <t>2018-09-17T13:50:16.742-05:00</t>
  </si>
  <si>
    <t>Identification of urban flood impacts caused by land subsidence and sea level rise in the Galveston-Houston region</t>
  </si>
  <si>
    <t>Liu, Yi</t>
  </si>
  <si>
    <t>NSF Grant #1832065</t>
  </si>
  <si>
    <t>2018-09-18T08:19:32.861-05:00</t>
  </si>
  <si>
    <t>Advancing Resilience of Transportation Infrastructure Systems to Land Subsidence (LS), Sea-Level Rise (SLR) and Storm Surge in Coastal Areas</t>
  </si>
  <si>
    <t>Identification of urban flood impacts caused by land subsidence and sea level rise in the Galveston-Houston region:https://nsf.gov/awardsearch/showAward?AWD_ID=1832065</t>
  </si>
  <si>
    <t>2018-09-18T08:38:06.944-05:00</t>
  </si>
  <si>
    <t>Wind Analysis Tools: Power Spectra</t>
  </si>
  <si>
    <t>Moravej, Mohammadtaghi</t>
  </si>
  <si>
    <t>Moravej, Mohammadtaghi, Gan Chowdhury, Arindam</t>
  </si>
  <si>
    <t>2018-09-19T12:20:18.511-05:00</t>
  </si>
  <si>
    <t>Seismic assessment and improvement of existing precast concrete floors</t>
  </si>
  <si>
    <t>Elwood, Kenneth</t>
  </si>
  <si>
    <t>Henry, Rick</t>
  </si>
  <si>
    <t>Elwood, Kenneth, Puranam, Aishwarya</t>
  </si>
  <si>
    <t>2018-09-20T17:37:51.099-05:00</t>
  </si>
  <si>
    <t>GEER Hokkaido Reconaissance</t>
  </si>
  <si>
    <t>Hokkaido GEER Recon Data:https://www.designsafe-ci.org/data/browser/projects/3840563051196182040-242ac119-0001-012/</t>
  </si>
  <si>
    <t>Kayen, Robert</t>
  </si>
  <si>
    <t>Kayen, Robert, Frost, David, Mikami, Atsushi, Liu, Fangzhou, grant, alex, Wham, Brad, Sharifi Mood, Mahyar, Wang, Pengfei, Tsai, Yi Tyan, Rathje, Ellen, Zimmaro, Paolo</t>
  </si>
  <si>
    <t>2018-09-21T10:58:44.566-05:00</t>
  </si>
  <si>
    <t>[StEER] HURRICANE FLORENCE: FIELD ASSESSMENT TEAMS (FAT-1 and FAT-2)</t>
  </si>
  <si>
    <t>Kijewski-Correa, Tracy</t>
  </si>
  <si>
    <t>Robertson, Ian, Mosalam, Khalid, Prevatt, David, Roueche, David</t>
  </si>
  <si>
    <t>Musetich, Matthew, Dafni, Jacob, Smith, Daniel, Barbosa, Andre, Gonzalez, Camila, Sharifi Mood, Mahyar, Kijewski-Correa, Tracy, Wittich, Christine, Barnes, Robert, Lytle, Blake, Pang, Weichiang</t>
  </si>
  <si>
    <t>CMMI-1841667</t>
  </si>
  <si>
    <t>2018-09-22T09:56:41.765-05:00</t>
  </si>
  <si>
    <t>NHERI_REU_2018_dnyaawie</t>
  </si>
  <si>
    <t>Vantassel, Joseph</t>
  </si>
  <si>
    <t>Cox, Brady, Nyaawie, Djata</t>
  </si>
  <si>
    <t>2018-09-24T08:58:41.501-05:00</t>
  </si>
  <si>
    <t>RAPID NSF Site Visit 2018</t>
  </si>
  <si>
    <t>Dafni, Jake</t>
  </si>
  <si>
    <t>2018-09-24T13:39:48.492-05:00</t>
  </si>
  <si>
    <t>HURRICANE FLORENCE: FIELD ASSESSMENT TEAM 1 (FAT-1)  EARLY ACCESS RECONNAISSANCE REPORT (EARR)</t>
  </si>
  <si>
    <t>Musetich, Matthew, Hu, Fan, Gonzalez, Camila, Salman, Abdullahi, Kijewski-Correa, Tracy, Roueche, David, Peng, Han</t>
  </si>
  <si>
    <t>CMMI 1841667</t>
  </si>
  <si>
    <t>2018-09-24T22:43:55.220-05:00</t>
  </si>
  <si>
    <t>eo_javier</t>
  </si>
  <si>
    <t>Powell, Jeaime, Motta-Mena, Javier</t>
  </si>
  <si>
    <t>Chuah, Joon Yee, Chuah, Joon Yee, Chuah, Joon Yee, Chuah, Joon Yee, Chuah, Joon Yee, Chuah, Joon Yee, Chuah, Joon Yee, Dey, Charlie, Chuah, Joon Yee, Chuah, Joon Yee</t>
  </si>
  <si>
    <t>2018-09-25T10:41:01.512-05:00</t>
  </si>
  <si>
    <t>eo_jerald</t>
  </si>
  <si>
    <t>Powell, Jeaime, Jolito, Jerald</t>
  </si>
  <si>
    <t>2018-09-25T10:42:18.622-05:00</t>
  </si>
  <si>
    <t>eo_cathleen</t>
  </si>
  <si>
    <t>Powell, Jeaime</t>
  </si>
  <si>
    <t>2018-09-25T10:42:46.096-05:00</t>
  </si>
  <si>
    <t>RApp testing</t>
  </si>
  <si>
    <t>Wartman, Joseph</t>
  </si>
  <si>
    <t>2018-09-25T15:41:08.098-05:00</t>
  </si>
  <si>
    <t>RAPID Recon Testing</t>
  </si>
  <si>
    <t>grant, alex</t>
  </si>
  <si>
    <t>2018-09-25T17:33:11.853-05:00</t>
  </si>
  <si>
    <t>RAPID site visit test scan</t>
  </si>
  <si>
    <t>Olsen, Michael</t>
  </si>
  <si>
    <t>2018-09-27T11:47:25.403-05:00</t>
  </si>
  <si>
    <t>Estimation of Wind Loads on Glass Railings of Residential Mid-Rise Buildings</t>
  </si>
  <si>
    <t>Ludena, Lisette, Irwin, Peter, Moravej, Mohammadtaghi, Asghari Mooneghi, Maryam, Gan Chowdhury, Arindam</t>
  </si>
  <si>
    <t>Gan Chowdhury, Arindam</t>
  </si>
  <si>
    <t>2018-10-01T18:18:11.975-05:00</t>
  </si>
  <si>
    <t>Truck Bridge Fragility</t>
  </si>
  <si>
    <t>Vishnu, Navya, Padgett, Jamie</t>
  </si>
  <si>
    <t>Padgett, Jamie</t>
  </si>
  <si>
    <t>Kameshwar, Sabarethinam</t>
  </si>
  <si>
    <t>2018-10-02T16:42:38.328-05:00</t>
  </si>
  <si>
    <t>PALU EARTHQUAKE AND TSUNAMI, SULAWESI, INDONESIA  PRELIMINARY VIRTUAL ASSESSMENT TEAM (PVAT) REPORT</t>
  </si>
  <si>
    <t>Robertson, Ian, Kijewski-Correa, Tracy, Prevatt, David, Roueche, David</t>
  </si>
  <si>
    <t>Robertson, Ian</t>
  </si>
  <si>
    <t>2018-10-02T22:15:53.735-05:00</t>
  </si>
  <si>
    <t>Hurricane Florence</t>
  </si>
  <si>
    <t>Dawson, Clinton N., Loveland, Mark</t>
  </si>
  <si>
    <t>Fleming, Jason</t>
  </si>
  <si>
    <t>2018-10-03T09:21:00.151-05:00</t>
  </si>
  <si>
    <t>eo_edgar</t>
  </si>
  <si>
    <t>Chuah, Joon Yee, Chuah, Joon Yee, Chuah, Joon Yee, Chuah, Joon Yee, Chuah, Joon Yee, Chuah, Joon Yee, Chuah, Joon Yee</t>
  </si>
  <si>
    <t>Powell, Jeaime, Garza, Edgar, Dey, Charlie</t>
  </si>
  <si>
    <t>2018-10-05T10:52:20.939-05:00</t>
  </si>
  <si>
    <t>IDA on RC Frames: Effect of Duration</t>
  </si>
  <si>
    <t>Bhanu, Vishvendra</t>
  </si>
  <si>
    <t>2018-10-07T18:04:26.466-05:00</t>
  </si>
  <si>
    <t>StEER - 2018 HAITI EARTHQUAKE: PRELIMINARY VIRTUAL ASSESSMENT TEAM (P-VAT) REPORT</t>
  </si>
  <si>
    <t>Robertson, Ian, Hu, Fan, Mosalam, Khalid, Gunay, Selim, Kijewski-Correa, Tracy, Prevatt, David, Peng, Han, Cohen, Jade</t>
  </si>
  <si>
    <t>Mosalam, Khalid</t>
  </si>
  <si>
    <t>2018-10-09T13:46:26.579-05:00</t>
  </si>
  <si>
    <t>Hokkaido GEER Recon Data</t>
  </si>
  <si>
    <t>Wham, Brad, Dafni, Jake, grant, alex</t>
  </si>
  <si>
    <t>Dafni, Jake, Kayen, Robert</t>
  </si>
  <si>
    <t>2018-10-09T14:09:05.796-05:00</t>
  </si>
  <si>
    <t>Hurricane Lane, Hawaii Islands, August 2018</t>
  </si>
  <si>
    <t>2018-10-09T21:10:32.071-05:00</t>
  </si>
  <si>
    <t>StEER - HURRICANE MICHAEL: FIELD ASSESSMENT TEAM 1 (FAT-1) EARLY ACCESS RECONNAISSANCE REPORT (EARR)</t>
  </si>
  <si>
    <t>PRJ-2113: STEER - HURRICANE MICHAEL: FIELD ASSESSMENT TEAM DATA:, PRJ-2112: STEER - HURRICANE MICHAEL: PRELIMINARY VIRTUAL ASSESSMENT TEAM (P-VAT) REPORT:https://doi.org/10.17603/DS2RH71</t>
  </si>
  <si>
    <t>Pinelli, Jean-Paul, Smith, Daniel, Musetich, Matthew, Angeles, Karen, Marshall, Justin, Gonzalez, Camila, Salman, Abdullahi, Cleary, John, Kijewski-Correa, Tracy, Lenjani, Ali, Gurley, Kurtis, Alipour, Alice, Davis, Brett, mulchandani, Harish</t>
  </si>
  <si>
    <t>2018-10-09T22:11:58.449-05:00</t>
  </si>
  <si>
    <t>STEER - HURRICANE MICHAEL: PRELIMINARY VIRTUAL ASSESSMENT TEAM (P-VAT) REPORT</t>
  </si>
  <si>
    <t>PRJ-2111: STEER - HURRICANE MICHAEL: FIELD ASSESSMENT TEAM 1 (FAT-1) EARLY ACCESS RECONNAISSANCE REPORT (EARR):https://doi.org/10.17603/DS2G41M, PRJ-2113: STEER - HURRICANE MICHAEL: FIELD ASSESSMENT TEAM DATA:-</t>
  </si>
  <si>
    <t>Smith, Daniel, Lichty, Benjamin, Aly, Aly Mousaad, Kijewski-Correa, Tracy, Gutierrez Soto, Mariantonieta, Lenjani, Ali, Salman, Abdullahi, Miner, Nathan, Alipour, Alice, Davis, Brett, Sutley, Elaina</t>
  </si>
  <si>
    <t>2018-10-09T23:15:12.395-05:00</t>
  </si>
  <si>
    <t>STEER - HURRICANE MICHAEL: FIELD ASSESSMENT TEAM DATA</t>
  </si>
  <si>
    <t>STEER - HURRICANE MICHAEL: PRELIMINARY VIRTUAL ASSESSMENT TEAM (P-VAT) REPORT:https://doi.org/10.17603/DS2RH71, STEER - HURRICANE MICHAEL: FIELD ASSESSMENT TEAM 1 (FAT-1) EARLY ACCESS RECONNAISSANCE REPORT (EARR):https://doi.org/10.17603/DS2G41M</t>
  </si>
  <si>
    <t>Sanford, Sarah Beth, Dafni, Jake, Kijewski-Correa, Tracy, Foshee, Megan</t>
  </si>
  <si>
    <t>Robertson, Ian, Pinelli, Jean-Paul, Mosalam, Khalid, Smith, Daniel, Dafni, Jake, Marshall, Justin, Cleary, John, Gurley, Kurtis, Prevatt, David, Roueche, David</t>
  </si>
  <si>
    <t>2018-10-09T23:20:10.152-05:00</t>
  </si>
  <si>
    <t>Test Project 3</t>
  </si>
  <si>
    <t>Tijerina, Sal, Tijerina, Sal</t>
  </si>
  <si>
    <t>Tijerina, Sal</t>
  </si>
  <si>
    <t>2018-10-11T13:59:03.803-05:00</t>
  </si>
  <si>
    <t>StEER VAT-1 Michael reconnaissance</t>
  </si>
  <si>
    <t>Pinelli, Jean-Paul, Rodriguez, Daysiry, Faustino da Cruz, Josemar, Gurley, Kurtis, Prevatt, David, Roueche, David</t>
  </si>
  <si>
    <t>Pinelli, Jean-Paul</t>
  </si>
  <si>
    <t>2018-10-12T22:14:17.810-05:00</t>
  </si>
  <si>
    <t>OpenSeesMP</t>
  </si>
  <si>
    <t>Durante, Maria Giovanna</t>
  </si>
  <si>
    <t>2018-10-15T12:27:40.996-05:00</t>
  </si>
  <si>
    <t>Design of a Novel Flexible Cladding Connection for Blast Loading Mitigation</t>
  </si>
  <si>
    <t>Cain, Thomas, Ricles, James</t>
  </si>
  <si>
    <t>cao, liang, Quiel, Spencer</t>
  </si>
  <si>
    <t>2018-10-15T16:30:45.736-05:00</t>
  </si>
  <si>
    <t>RAPID Field Assessment of MICP/MIDP Test Sections</t>
  </si>
  <si>
    <t>Zhang, Benchen, Kent, Robert, Kim, Gunwoong, Kavazanjian, Edward, Menq, Farnyuh</t>
  </si>
  <si>
    <t>Kavazanjian, Edward</t>
  </si>
  <si>
    <t>Stokoe, Kenneth</t>
  </si>
  <si>
    <t>2018-10-16T13:04:53.858-05:00</t>
  </si>
  <si>
    <t>Revised Palu Report</t>
  </si>
  <si>
    <t>2018-10-19T15:47:30.014-05:00</t>
  </si>
  <si>
    <t>NHERI UCSD HYBRID SIMULATION COMMISSION TEST  TEMP</t>
  </si>
  <si>
    <t>Vega, Manuel, Mosqueda, Gilberto</t>
  </si>
  <si>
    <t>Mosqueda, Gilberto</t>
  </si>
  <si>
    <t>2018-10-23T17:08:04.684-05:00</t>
  </si>
  <si>
    <t>FoRCy: Rocking Shallow Foundation Performance in Slow Cyclic and Monotonic Experiments</t>
  </si>
  <si>
    <t>a, h, k, m, Hakhamaneshi, Manouchehr</t>
  </si>
  <si>
    <t>Hakhamaneshi, Manouchehr</t>
  </si>
  <si>
    <t>Kutter, Bruce, Hakhamaneshi, Manouchehr</t>
  </si>
  <si>
    <t>2018-10-25T12:49:08.654-05:00</t>
  </si>
  <si>
    <t>FPHLM-InteriorDamage</t>
  </si>
  <si>
    <t>FPHLM:-</t>
  </si>
  <si>
    <t>Pinelli, Jean-Paul, SILVA DE ABREU, ROBERTO VICENTE, Faustino da Cruz, Josemar</t>
  </si>
  <si>
    <t>2018-10-29T08:27:25.124-05:00</t>
  </si>
  <si>
    <t>Investigating Scale Effects on Analytical Methods of Predicting Peak Wind Loads on Buildings</t>
  </si>
  <si>
    <t>Doddipatla, Lakshmana, Moravej, Mohammadtaghi, Gan Chowdhury, Arindam</t>
  </si>
  <si>
    <t>Irwin, Peter</t>
  </si>
  <si>
    <t>2018-10-29T10:11:41.624-05:00</t>
  </si>
  <si>
    <t>Assessment of Aerodynamic Loads on Elevated Homes</t>
  </si>
  <si>
    <t>Sutley, Elaina, Moravej, Mohammadtaghi, Kim, Jae, Gan Chowdhury, Arindam</t>
  </si>
  <si>
    <t>2018-10-29T15:09:16.951-05:00</t>
  </si>
  <si>
    <t>DesignSafeTestCases</t>
  </si>
  <si>
    <t>Sharifi Mood, Mahyar, Dawson, Clinton N.</t>
  </si>
  <si>
    <t>2018-10-30T15:29:02.440-05:00</t>
  </si>
  <si>
    <t>Mexico Beach and Panama City Beach Data Gathering Best Practices</t>
  </si>
  <si>
    <t>Esteva, Maria</t>
  </si>
  <si>
    <t>2018-10-31T11:44:11.358-05:00</t>
  </si>
  <si>
    <t>StEER - PALU EARTHQUAKE AND TSUNAMI, SULAWESI, INDONESIA: FIELD ASSESSMENT TEAM 1 (FAT-1) EARLY ACCESS RECONNAISSANCE REPORT (EARR)</t>
  </si>
  <si>
    <t>PALU EARTHQUAKE AND TSUNAMI, SUWALESI, INDONESIA PRELIMINARY VIRTUAL ASSESSMENT TEAM (PVAT) REPORT:https://www.designsafe-ci.org/data/browser/public/designsafe.storage.published/PRJ-2104</t>
  </si>
  <si>
    <t>Robertson, Ian, Takabatake, Tomoyuki, e, w, i, k, j, Stolle, Jacob, s, Kijewski-Correa, Tracy, t, Esteban, Miguel, mulchandani, Harish</t>
  </si>
  <si>
    <t>Robertson, Ian, Kijewski-Correa, Tracy, Mosalam, Khalid, Prevatt, David, Roueche, David</t>
  </si>
  <si>
    <t>2018-10-31T16:42:57.266-05:00</t>
  </si>
  <si>
    <t>STEER - PALU EARTHQUAKE AND TSUNAMI, SUWALESI, INDONESIA: FIELD ASSESSMENT TEAM DATA</t>
  </si>
  <si>
    <t>PALU EARTHQUAKE AND TSUNAMI, SULAWESI, INDONESIA PRELIMINARY VIRTUAL ASSESSMENT TEAM (PVAT) REPORT:https://www.designsafe-ci.org/data/browser/public/designsafe.storage.published/PRJ-2104</t>
  </si>
  <si>
    <t>Robertson, Ian, Kijewski-Correa, Tracy, Mosalam, Khalid, Prevatt, David</t>
  </si>
  <si>
    <t>Roueche, David</t>
  </si>
  <si>
    <t>2018-10-31T16:45:42.807-05:00</t>
  </si>
  <si>
    <t>Wind performance of Low Slope Membrane Roof Assemblies</t>
  </si>
  <si>
    <t>Chavez, Mauricio, Moravej, Mohammadtaghi, Gan Chowdhury, Arindam</t>
  </si>
  <si>
    <t>2018-11-01T06:20:37.462-05:00</t>
  </si>
  <si>
    <t>Elevated Structure Investigation of Wave Pressures and Forces</t>
  </si>
  <si>
    <t>Experimental modeling of horizontal and vertical wave forces on an elevated coastal structure:10.1016/j.coastaleng.2017.08.001</t>
  </si>
  <si>
    <t>Cox, Daniel, Johnson, Victoria</t>
  </si>
  <si>
    <t>Maddux, Tim, Park, Hyoungsu, Johnson, Victoria, van de Lindt, John, Lomonaco, Pedro</t>
  </si>
  <si>
    <t>2018-11-01T12:44:10.287-05:00</t>
  </si>
  <si>
    <t>test_project</t>
  </si>
  <si>
    <t>Franklin, Nathan</t>
  </si>
  <si>
    <t>2018-11-01T16:19:48.113-05:00</t>
  </si>
  <si>
    <t>Hurricane Michael Reconn-Large Volume Buildings</t>
  </si>
  <si>
    <t>Sanford, Sarah Beth, Berman, Jeffrey, Dafni, Jake, Foshee, Megan, Roberts, Jonathan, Wingard, Auston</t>
  </si>
  <si>
    <t>Marshall, Justin, Roueche, David</t>
  </si>
  <si>
    <t>2018-11-01T21:55:31.775-05:00</t>
  </si>
  <si>
    <t>Palu, Indonesia GEER Reconnaissance</t>
  </si>
  <si>
    <t>Gallant, Aaron, Dafni, Jake, Mason, Ben, Hutabarat, Daniel, Montgomery, Jack</t>
  </si>
  <si>
    <t>2018-11-08T12:05:34.946-06:00</t>
  </si>
  <si>
    <t>Draft</t>
  </si>
  <si>
    <t>Brunesi, Emanuele</t>
  </si>
  <si>
    <t>2018-11-09T09:24:50.890-06:00</t>
  </si>
  <si>
    <t>LEAP-Asia-2018: Stress-strain response of Ottawa sand in Cyclic Torsional Shear Tests</t>
  </si>
  <si>
    <t>PRJ-1783: LEAP-2017 GWU LABORATORY TESTS:doi:10.17603/DS2210X, PRJ-1780 PRJ-1780: LEAP-GWU-2015 LABORATORY TESTS:doi:10.17603/DS2TH7Q</t>
  </si>
  <si>
    <t>a, Vargas, Ruben, e, d, k, Uemura, Kazuaki, Tobita, Tetsuo, u, ElGhoraiby, Mohamed, Manzari, Majid</t>
  </si>
  <si>
    <t>Ueda, Kyohei</t>
  </si>
  <si>
    <t>2018-11-11T10:16:01.578-06:00</t>
  </si>
  <si>
    <t>LEAP-2018 - Stress-strain response of Ottawa F65 sand in Cyclic Simple Shear</t>
  </si>
  <si>
    <t>PRJ-1780: LEAP-GWU-2015 LABORATORY TESTS:doi:10.17603/DS2TH7Q, PRJ-1783: LEAP-2017 GWU LABORATORY TESTS:doi:10.17603/DS2210X, PRJ-2136: LEAP-Asia-2018: Stress-strain response of Ottawa sand in Cyclic Torsional Shear Tests:doi:10.5072/FK2154NZ6G</t>
  </si>
  <si>
    <t>ElGhoraiby, Mohamed, Manzari, Majid</t>
  </si>
  <si>
    <t>Manzari, Majid</t>
  </si>
  <si>
    <t>2018-11-17T14:48:11.883-06:00</t>
  </si>
  <si>
    <t>Lateral Deformation Behavior of Mass Timber Beam to Column Gravity Connection</t>
  </si>
  <si>
    <t>Feng, Heyi</t>
  </si>
  <si>
    <t>Dusicka, Peter</t>
  </si>
  <si>
    <t>2018-11-21T17:00:50.114-06:00</t>
  </si>
  <si>
    <t>CE5331 Risk Modeling of Natural Disasters</t>
  </si>
  <si>
    <t>Liang, Daan, Cui, Qihong, HU, DA</t>
  </si>
  <si>
    <t>Liang, Daan</t>
  </si>
  <si>
    <t>2018-11-26T15:35:38.573-06:00</t>
  </si>
  <si>
    <t>Debris impact modeling</t>
  </si>
  <si>
    <t>2018-11-26T15:37:51.403-06:00</t>
  </si>
  <si>
    <t>Seismic Resiliency of Repetitively Framed Mid-Rise Cold-Formed Steel Buildings Phase I : In-line Wall Component Tests</t>
  </si>
  <si>
    <t>Hutchinson, Tara, Beckley, Robert, Singh, Amanpreet</t>
  </si>
  <si>
    <t>2018-11-28T14:16:34.311-06:00</t>
  </si>
  <si>
    <t>Wave, Surge, and Tsunami Overland Hazard, Loading and Structural Response for Developed Shorelines</t>
  </si>
  <si>
    <t>Keen, Adam, Montagne, Paul, Alam, Mohammad Shafiqual, Cinar, Ezgi, Lomonaco, Pedro, Alagan Chella, Mayilvahanan, Kennedy, Andrew, Maddux, Tim, Park, Hyoungsu, Moris Barra, Joaquin, Duncan, Sean</t>
  </si>
  <si>
    <t>Kennedy, Andrew</t>
  </si>
  <si>
    <t>Lynett, Patrick, Cox, Daniel, Barbosa, Andre, Johnson, Victoria</t>
  </si>
  <si>
    <t>2018-11-30T15:43:58.557-06:00</t>
  </si>
  <si>
    <t>Experimental Investigation of Wave, Surge, and Tsunami Transformation over Natural Shorelines</t>
  </si>
  <si>
    <t>Maddux, Tim, Johnson, Victoria, Lomonaco, Pedro</t>
  </si>
  <si>
    <t>Johnson, Victoria</t>
  </si>
  <si>
    <t>2018-11-30T15:48:15.426-06:00</t>
  </si>
  <si>
    <t>Vertical Evacuation Structures Subjected to Sequential Earthquake and Tsunami Loadings</t>
  </si>
  <si>
    <t>Lehman, Dawn, Lomonaco, Pedro</t>
  </si>
  <si>
    <t>Lehman, Dawn</t>
  </si>
  <si>
    <t>2018-11-30T15:50:29.684-06:00</t>
  </si>
  <si>
    <t>Physics of Dune Erosion during Extreme Wave and Storm-Surge Events</t>
  </si>
  <si>
    <t>Cox, Daniel, Maddux, Tim, Lomonaco, Pedro</t>
  </si>
  <si>
    <t>Puleo, Jack, Hsu, Tian-Jian, Wengrove, Meagan</t>
  </si>
  <si>
    <t>2018-11-30T15:52:17.110-06:00</t>
  </si>
  <si>
    <t>New Project Creation Test</t>
  </si>
  <si>
    <t>Workbook1:workbook.com, textbook 2:textbook.com</t>
  </si>
  <si>
    <t>Balandrano Coronel, Josue</t>
  </si>
  <si>
    <t>Strmiska, Keith</t>
  </si>
  <si>
    <t>Stubbs, Joe, Brown, Tracy</t>
  </si>
  <si>
    <t>2018-12-03T14:49:46.781-06:00</t>
  </si>
  <si>
    <t>RAPID Collaborative: Data Driven Post-Disaster Waste and Debris Volume Predictions using Smartphone Photogrammetry App and Unmanned Aerial Vehicles</t>
  </si>
  <si>
    <t>Nazari, Haq Murad, PUPPALA, ANAND, Jafari, Navid, CONGRESS, SURYA SARAT CHANDRA</t>
  </si>
  <si>
    <t>Jafari, Navid</t>
  </si>
  <si>
    <t>Nazari, Haq Murad, CONGRESS, SURYA SARAT CHANDRA, PUPPALA, ANAND</t>
  </si>
  <si>
    <t>2018-12-03T16:20:32.827-06:00</t>
  </si>
  <si>
    <t>EERI VERT M7.0 Anchorage, Alaska Phase 1 Report</t>
  </si>
  <si>
    <t>Fischer, Erica</t>
  </si>
  <si>
    <t>2018-12-05T09:48:15.805-06:00</t>
  </si>
  <si>
    <t>STEER - EERI ALASKA EARTHQUAKE: PRELIMINARY VIRTUAL ASSESSMENT TEAM (P-VAT) JOINT REPORT</t>
  </si>
  <si>
    <t>Mavroeidis, George, Marshall, Justin, Pretell Ductram, Anthony Renmin, Archbold, Jorge, Kijewski-Correa, Tracy, Hassan, Wael, Peng, Han, Muin, Sifat, mulchandani, Harish</t>
  </si>
  <si>
    <t>2018-12-05T13:48:39.969-06:00</t>
  </si>
  <si>
    <t>EERI VERT M7.5 Palu, Indonesia Phase 1 Report</t>
  </si>
  <si>
    <t>2018-12-05T16:05:55.314-06:00</t>
  </si>
  <si>
    <t>Hybrid Simulation Test Publication</t>
  </si>
  <si>
    <t>2018-12-06T15:23:17.332-06:00</t>
  </si>
  <si>
    <t>Rapp Test</t>
  </si>
  <si>
    <t>Wu, Haorui, Peek, Lori</t>
  </si>
  <si>
    <t>Peek, Lori</t>
  </si>
  <si>
    <t>2018-12-06T17:07:06.617-06:00</t>
  </si>
  <si>
    <t>Simulations of Slope Displacement using LS-Dyna</t>
  </si>
  <si>
    <t>Cho, Youngkyu, Rathje, Ellen</t>
  </si>
  <si>
    <t>Rathje, Ellen</t>
  </si>
  <si>
    <t>2018-12-07T13:52:56.590-06:00</t>
  </si>
  <si>
    <t>CLARC: An Artificial Community for Modeling the Effects of Extreme Hazard Events on Interdependent Civil Infrastructure Systems</t>
  </si>
  <si>
    <t>Ni, Ni, Sharkey, Thomas, Little, Richard, Loggins, Ryan, wallace, william, Nurre, Sarah</t>
  </si>
  <si>
    <t>Sharkey, Thomas</t>
  </si>
  <si>
    <t>2018-12-07T15:00:44.672-06:00</t>
  </si>
  <si>
    <t>Large Scale Geotechnical Laminar Box Experimental Tests and Seismic Site Response Benchmarking</t>
  </si>
  <si>
    <t>Tessari, Anthony, Colletti, Joseph, Coleman, Justin</t>
  </si>
  <si>
    <t>Coleman, Justin</t>
  </si>
  <si>
    <t>2018-12-07T17:39:12.583-06:00</t>
  </si>
  <si>
    <t>Tracy Cooks Data</t>
  </si>
  <si>
    <t>Brown, Tracy</t>
  </si>
  <si>
    <t>Magill, Andrew, Franklin, Nathan</t>
  </si>
  <si>
    <t>2018-12-10T10:39:17.297-06:00</t>
  </si>
  <si>
    <t>2015 Nepal Earthquake Data Archive: Nyatapola Temple</t>
  </si>
  <si>
    <t>PRJ-1608: LIDAR SCANS OF REINFORCED CONCRETE BUILDING PERFORMANCE FOLLOWING THE APRIL 25, 2015 NEPAL EARTHQUAKE:doi:10.17603/DS2P082</t>
  </si>
  <si>
    <t>a, b, o, Soti, Rajendra, s, Abdulrahman, Linh, Mohammadi, Mohammad Ebrahim, r</t>
  </si>
  <si>
    <t>Barbosa, Andre</t>
  </si>
  <si>
    <t>Olsen, Michael, Barbosa, Andre, Wood, Richard</t>
  </si>
  <si>
    <t>2018-12-10T11:44:16.297-06:00</t>
  </si>
  <si>
    <t>LATERAL DEFORMATION BEHAVIOR OF MASS TIMBER BEAM TO COLUMN GRAVITY CONNECTION</t>
  </si>
  <si>
    <t>Dusicka, Peter, Feng, Heyi</t>
  </si>
  <si>
    <t>2018-12-12T21:16:30.829-06:00</t>
  </si>
  <si>
    <t>NCHRP 12-94 Data Files</t>
  </si>
  <si>
    <t>Wibowo, Hartanto, Eull, Jacob</t>
  </si>
  <si>
    <t>Wibowo, Hartanto</t>
  </si>
  <si>
    <t>2018-12-13T09:52:33.391-06:00</t>
  </si>
  <si>
    <t>EERI VERT Hurricane Florence Phase 1 Report</t>
  </si>
  <si>
    <t>2018-12-13T13:27:50.146-06:00</t>
  </si>
  <si>
    <t>UCSD Blast Simulator RAPID LIDAR Demonstration</t>
  </si>
  <si>
    <t>Wang, Lei, Fischer, Erica, Sideris, Petros, McCarthy, John, Koliou, Maria, Dafni, Jacob, Asadollahi Pajouh, Mojdeh, Stavridis, Andreas, khoshnevisan, sara, Abdullah, Saman, Abbasi, Mohammad, Sun, Chao, Restrepo, Jose, Berman, Jeffrey, Chen, ZhiQiang, Naeimi, Negar, Jang, Jinwoo, Schoettler, Matthew, Nazari, Maryam, Cockerill, Tim, Simpson, Barbara, Ryan, Keri, Ziotopoulou, Katerina, Hutchinson, Tara, Hassan, Wael, Sharifi Mood, Mahyar, Simpson, Barbara</t>
  </si>
  <si>
    <t>Cockerill, Tim</t>
  </si>
  <si>
    <t>2018-12-13T18:11:48.811-06:00</t>
  </si>
  <si>
    <t>Post Hazard Functionality of Roadways and Bridges</t>
  </si>
  <si>
    <t>Padgett, Jamie, Misra, Sushreyo</t>
  </si>
  <si>
    <t>Barbosa, Andre, Webb, Bret</t>
  </si>
  <si>
    <t>2018-12-13T18:13:20.855-06:00</t>
  </si>
  <si>
    <t>Shake-table testing of a full-scale two-story precast wall-slab-wall structure</t>
  </si>
  <si>
    <t>Nascimbene, Roberto, Brunesi, Emanuele, Pinho, Rui, Peloso, Simone</t>
  </si>
  <si>
    <t>Pinho, Rui</t>
  </si>
  <si>
    <t>2018-12-14T04:29:54.860-06:00</t>
  </si>
  <si>
    <t>Runups of Unusual Size: Predicting Unexpectedly Large Swash Events</t>
  </si>
  <si>
    <t>Lomonaco, Pedro, Maddux, Tim, Ozkan-Haller, Tuba, Li, Chuan</t>
  </si>
  <si>
    <t>Ozkan-Haller, Tuba</t>
  </si>
  <si>
    <t>2018-12-19T01:41:39.954-06:00</t>
  </si>
  <si>
    <t>iPBD</t>
  </si>
  <si>
    <t>Acosta, Joaquin</t>
  </si>
  <si>
    <t>2018-12-19T07:34:49.080-06:00</t>
  </si>
  <si>
    <t>GEER - Hurricane Florence</t>
  </si>
  <si>
    <t>a, d, f, i, Dafni, Jake, j, n, p, r, u, w</t>
  </si>
  <si>
    <t>Dafni, Jake, Jafari, Navid</t>
  </si>
  <si>
    <t>2018-12-19T18:33:03.938-06:00</t>
  </si>
  <si>
    <t>Fritz_Indonesia2018</t>
  </si>
  <si>
    <t>f, i, Dafni, Jake, r, t, h, z</t>
  </si>
  <si>
    <t>2018-12-19T19:01:37.755-06:00</t>
  </si>
  <si>
    <t>Shake Table Test of a Nonductile 7-storey Reinforced Concrete Specimen with Torsional Irregularity due to Different Strength Degrading Conditions</t>
  </si>
  <si>
    <t>Shake Table Test of a Ductile 7-storey Reinforced Concrete Specimen with Torsional and Damaged Irregularities:-</t>
  </si>
  <si>
    <t>Suzuki, Tomomi</t>
  </si>
  <si>
    <t>2018-12-20T00:32:34.584-06:00</t>
  </si>
  <si>
    <t>RAPID/Collaborative Research: The Effects of the 2017 Central Mexico Earthquake on Reinforced Concrete Buildings</t>
  </si>
  <si>
    <t>Stavridis, Andreas, Pujol, Santiago, Yousefianmoghadam, Seyedsina</t>
  </si>
  <si>
    <t>Pujol, Santiago</t>
  </si>
  <si>
    <t>Stavridis, Andreas</t>
  </si>
  <si>
    <t>2018-12-21T06:34:57.626-06:00</t>
  </si>
  <si>
    <t>Hualien Earthquake - EERI VERT Phase 1 Report</t>
  </si>
  <si>
    <t>2018-12-25T12:12:45.695-06:00</t>
  </si>
  <si>
    <t>STEER - SUNDA STRAIT TSUNAMI (INDONESIA): PRELIMINARY VIRTUAL ASSESSMENT TEAM (P-VAT) REPORT</t>
  </si>
  <si>
    <t>Wibowo, Hartanto, Head, Monique, Kijewski-Correa, Tracy</t>
  </si>
  <si>
    <t>2018-12-28T02:15:03.306-06:00</t>
  </si>
  <si>
    <t>PRJ-2176</t>
  </si>
  <si>
    <t>NEESR-CR: Full-Scale RC and HPFRC Frame Subassemblages Subjected to Collapse-Consistent Loading Protocols for Enhanced Collapse Simulation and Internal Damage Characterization</t>
  </si>
  <si>
    <t>shchao</t>
  </si>
  <si>
    <t>shchao, missagh</t>
  </si>
  <si>
    <t>2019-01-02T21:43:40.474-06:00</t>
  </si>
  <si>
    <t>PRJ-2177</t>
  </si>
  <si>
    <t>Test for Metadata service</t>
  </si>
  <si>
    <t>dstro9</t>
  </si>
  <si>
    <t>2019-01-03T15:44:19.221-06:00</t>
  </si>
  <si>
    <t>PRJ-2178</t>
  </si>
  <si>
    <t>EERI VERT Sunda Strait Tsunami Phase 1 Report</t>
  </si>
  <si>
    <t>fischer</t>
  </si>
  <si>
    <t>NA</t>
  </si>
  <si>
    <t>2019-01-04T14:18:00.790-06:00</t>
  </si>
  <si>
    <t>PRJ-2179</t>
  </si>
  <si>
    <t>Statistical Analysis of Hurricane IRMA</t>
  </si>
  <si>
    <t>Statistical Analysis of Hurricane IRMA:-</t>
  </si>
  <si>
    <t>rahul29</t>
  </si>
  <si>
    <t>2019-01-10T09:16:38.410-06:00</t>
  </si>
  <si>
    <t>PRJ-2180</t>
  </si>
  <si>
    <t>RAPID/Collaborative Research: Japan-U.S. Collaboration on the Seismic Resilience of Wood-frame Building Systems</t>
  </si>
  <si>
    <t>mkoliou</t>
  </si>
  <si>
    <t>pantelis, kryan, shideh, uwrapid</t>
  </si>
  <si>
    <t>kryan, uwrapid, abarbosa, jwv, mohamad, spei, mkoliou, shideh</t>
  </si>
  <si>
    <t>1829433  and 1829412</t>
  </si>
  <si>
    <t>2019-01-10T16:19:24.506-06:00</t>
  </si>
  <si>
    <t>Other</t>
  </si>
  <si>
    <t>PRJ-2181</t>
  </si>
  <si>
    <t>RAPID: Fast Reconstruction of Flood Hydrographs in the Houston Metropolitan Area during Hurricane Harvey Based on Image Processing and In-situ Measurements</t>
  </si>
  <si>
    <t>njafari</t>
  </si>
  <si>
    <t>xinli</t>
  </si>
  <si>
    <t>2019-01-18T12:36:56.946-06:00</t>
  </si>
  <si>
    <t>PRJ-2182</t>
  </si>
  <si>
    <t>CE394M-2019</t>
  </si>
  <si>
    <t>kks32</t>
  </si>
  <si>
    <t>2019-01-20T20:01:37.462-06:00</t>
  </si>
  <si>
    <t>PRJ-2183</t>
  </si>
  <si>
    <t>uwrapid</t>
  </si>
  <si>
    <t>2019-01-22T11:52:21.876-06:00</t>
  </si>
  <si>
    <t>PRJ-2184</t>
  </si>
  <si>
    <t>Lewis County Area 5 Shop Awning Addition</t>
  </si>
  <si>
    <t>2019-01-22T11:56:43.435-06:00</t>
  </si>
  <si>
    <t>PRJ-2186</t>
  </si>
  <si>
    <t>WG_Plate</t>
  </si>
  <si>
    <t>lucac</t>
  </si>
  <si>
    <t>NSF Project CMMI-1434880</t>
  </si>
  <si>
    <t>2019-01-24T13:30:13.555-06:00</t>
  </si>
  <si>
    <t>PRJ-2187</t>
  </si>
  <si>
    <t>WG_plate</t>
  </si>
  <si>
    <t>NSF project CMMI-1434880</t>
  </si>
  <si>
    <t>2019-01-24T14:23:58.904-06:00</t>
  </si>
  <si>
    <t>PRJ-2188</t>
  </si>
  <si>
    <t>Simulation of stochastic dynamics of a monopole structure subjected to non-stationary downburst wind loads using the Wavelet-Galerkin approach</t>
  </si>
  <si>
    <t>vqle21, lucac</t>
  </si>
  <si>
    <t>2019-01-24T14:36:16.856-06:00</t>
  </si>
  <si>
    <t>PRJ-2189</t>
  </si>
  <si>
    <t>Influence of Dense Granular Columns on the Performance of Level and Gently Sloping Liquefiable Sites</t>
  </si>
  <si>
    <t>shideh</t>
  </si>
  <si>
    <t>2019-01-25T10:38:44.596-06:00</t>
  </si>
  <si>
    <t>PRJ-2190</t>
  </si>
  <si>
    <t>CENTRIFUGE MODELING OF DENSE GRANULAR COLUMNS IN LAYERED LIQUEFIABLE SOILS WITH VARYING STRATIGRAPHY AND OVERLYING STRUCTURES</t>
  </si>
  <si>
    <t>masb</t>
  </si>
  <si>
    <t>masb, shideh</t>
  </si>
  <si>
    <t>2019-01-25T15:46:45.944-06:00</t>
  </si>
  <si>
    <t>PRJ-2191</t>
  </si>
  <si>
    <t>Evaluating the efficacy of natural flood defense systems: coastal hydrodynamic, wave, and vegetation measurements in Chesapeake Bay</t>
  </si>
  <si>
    <t>cferrei3</t>
  </si>
  <si>
    <t>asgrier</t>
  </si>
  <si>
    <t>rezaie, ncarlozo, cferrei3, tmiesse</t>
  </si>
  <si>
    <t>GMU223199</t>
  </si>
  <si>
    <t>2019-01-27T16:44:17.479-06:00</t>
  </si>
  <si>
    <t>PRJ-2192</t>
  </si>
  <si>
    <t>LARGE-SCALE LABORATORY EXPERIMENTS OF WAVES</t>
  </si>
  <si>
    <t>csjansen</t>
  </si>
  <si>
    <t>2019-01-28T13:13:24.827-06:00</t>
  </si>
  <si>
    <t>PRJ-2193</t>
  </si>
  <si>
    <t>RAPID Collaborative Research: Spatial variability of small-strain stiffness, Go, and the effect on ground movements related to geotechnical construction in urban areas</t>
  </si>
  <si>
    <t>stokoe</t>
  </si>
  <si>
    <t>fymenq, stokoe, ttk, gwkim86, rkent</t>
  </si>
  <si>
    <t>CMMI-1841582</t>
  </si>
  <si>
    <t>2019-01-28T15:01:09.438-06:00</t>
  </si>
  <si>
    <t>PRJ-2194</t>
  </si>
  <si>
    <t>StEER - 19 JANUARY 2019 TORNADOES IN THE SOUTHEASTERN US: FIELD ASSESSMENT TEAM EARLY ACCESS RECONNAISSANCE REPORT (EARR)</t>
  </si>
  <si>
    <t>droueche</t>
  </si>
  <si>
    <t>ianrob30, tkijewsk, mosalam, dprev</t>
  </si>
  <si>
    <t>droueche, bmd0018, knt0015, cjh0047, bmr0036</t>
  </si>
  <si>
    <t>2019-01-28T16:08:23.740-06:00</t>
  </si>
  <si>
    <t>PRJ-2196</t>
  </si>
  <si>
    <t>Tsunami Bridge Impact Simulation</t>
  </si>
  <si>
    <t>zhum</t>
  </si>
  <si>
    <t>halaa, zhum</t>
  </si>
  <si>
    <t>2019-01-29T17:22:35.807-06:00</t>
  </si>
  <si>
    <t>PRJ-2197</t>
  </si>
  <si>
    <t>StEER - 19 JANUARY 2019 TORNADOES IN THE SOUTHEASTERN US</t>
  </si>
  <si>
    <t>2019-01-30T08:23:17.920-06:00</t>
  </si>
  <si>
    <t>PRJ-2201</t>
  </si>
  <si>
    <t>Traveling Fire Analysis</t>
  </si>
  <si>
    <t>mhscott</t>
  </si>
  <si>
    <t>zhum, mhscott, ajs914</t>
  </si>
  <si>
    <t>2019-01-31T17:23:55.116-06:00</t>
  </si>
  <si>
    <t>PRJ-2202</t>
  </si>
  <si>
    <t>ADCIRC_TESTCASES</t>
  </si>
  <si>
    <t>sharifim</t>
  </si>
  <si>
    <t>sharifim, hgurram</t>
  </si>
  <si>
    <t>2019-02-01T13:18:39.030-06:00</t>
  </si>
  <si>
    <t>PRJ-2203</t>
  </si>
  <si>
    <t>ROC</t>
  </si>
  <si>
    <t>Roc:-</t>
  </si>
  <si>
    <t>gdreyer</t>
  </si>
  <si>
    <t>2019-02-04T09:52:25.132-06:00</t>
  </si>
  <si>
    <t>PRJ-2204</t>
  </si>
  <si>
    <t>TACC-Interns-Spring-2019</t>
  </si>
  <si>
    <t>jchuah</t>
  </si>
  <si>
    <t>thbrown</t>
  </si>
  <si>
    <t>afields, chalhoub, jchuah, jrfreeze</t>
  </si>
  <si>
    <t>2019-02-04T13:21:48.979-06:00</t>
  </si>
  <si>
    <t>PRJ-2205</t>
  </si>
  <si>
    <t>Joshua_TACC_Intern_Python</t>
  </si>
  <si>
    <t>jrfreeze</t>
  </si>
  <si>
    <t>jrfreeze, jchuah, thbrown</t>
  </si>
  <si>
    <t>2019-02-11T13:34:08.888-06:00</t>
  </si>
  <si>
    <t>PRJ-2206</t>
  </si>
  <si>
    <t>Elias-PythonFastTracked</t>
  </si>
  <si>
    <t>chalhoub</t>
  </si>
  <si>
    <t>chalhoub, jchuah, thbrown</t>
  </si>
  <si>
    <t>2019-02-11T14:22:12.917-06:00</t>
  </si>
  <si>
    <t>PRJ-2208</t>
  </si>
  <si>
    <t>Tuaranga Ambient Vibration HVSR 2018</t>
  </si>
  <si>
    <t>acstolte</t>
  </si>
  <si>
    <t>2019-02-11T18:47:12.121-06:00</t>
  </si>
  <si>
    <t>PRJ-2211</t>
  </si>
  <si>
    <t>willis8</t>
  </si>
  <si>
    <t>2019-02-12T10:22:06.864-06:00</t>
  </si>
  <si>
    <t>PRJ-2214</t>
  </si>
  <si>
    <t>Alex Fields Fast Track</t>
  </si>
  <si>
    <t>afields, jchuah</t>
  </si>
  <si>
    <t>2019-02-12T14:15:30.720-06:00</t>
  </si>
  <si>
    <t>PRJ-2215</t>
  </si>
  <si>
    <t>Tsunami-like Wave Impact Tests</t>
  </si>
  <si>
    <t>winter89</t>
  </si>
  <si>
    <t>winter89, mrmotley</t>
  </si>
  <si>
    <t>2019-02-13T13:16:47.649-06:00</t>
  </si>
  <si>
    <t>PRJ-2216</t>
  </si>
  <si>
    <t>2019-02-14T09:59:57.183-06:00</t>
  </si>
  <si>
    <t>PRJ-2219</t>
  </si>
  <si>
    <t>NEESR E-Defense</t>
  </si>
  <si>
    <t>johnsone</t>
  </si>
  <si>
    <t>rchriste</t>
  </si>
  <si>
    <t>yth_usc, johnsone</t>
  </si>
  <si>
    <t>NSF 13-44937/44622</t>
  </si>
  <si>
    <t>2019-02-15T18:44:02.506-06:00</t>
  </si>
  <si>
    <t>PRJ-2232</t>
  </si>
  <si>
    <t>Next Generation Liquefaction (NGL) Partner Dataset - Sample Queries</t>
  </si>
  <si>
    <t>NGL:</t>
  </si>
  <si>
    <t>sjbrande</t>
  </si>
  <si>
    <t>pzimmaro</t>
  </si>
  <si>
    <t>Nuclear Regulatory Commission via subaward through Southwest Research Institute. Subcontract Number J99090AD</t>
  </si>
  <si>
    <t>2019-02-21T17:46:31.059-06:00</t>
  </si>
  <si>
    <t>PRJ-2234</t>
  </si>
  <si>
    <t>CERA Hurricane Harvey 2017</t>
  </si>
  <si>
    <t>ADCIRC Surge Guidance System - http://adcirc.org/products/adcirc-surge-guidance-system-forecasts/:, Coastal Emergency Risk Assessment - https://coasalrisk.live:-</t>
  </si>
  <si>
    <t>ckaiser</t>
  </si>
  <si>
    <t>jgflemin, clint</t>
  </si>
  <si>
    <t>DHS-14-ST-061-COE-001A</t>
  </si>
  <si>
    <t>2019-02-24T16:23:36.709-06:00</t>
  </si>
  <si>
    <t>PRJ-2235</t>
  </si>
  <si>
    <t>Tornado-induced pressures on a low-rise building (Iowa State University)</t>
  </si>
  <si>
    <t>Tornado-Induced Wind Loads on a Low-Rise Building by Haan, Balaramudu, Sarkar:https://doi.org/10.1061/(ASCE)ST.1943-541X.0000093, Design, construction and performance of a large tornado simulator for wind engineering applications by Haan, Sarkar, Gallus:https://doi.org/10.1016/j.engstruct.2007.07.010</t>
  </si>
  <si>
    <t>haan</t>
  </si>
  <si>
    <t>CAREER: A Design/Test Environment with Integrated Experimental and Computational Simulation of Unsteady Wind Loads for Mitigation of Wind-Related Natural Hazards - NSF 0239070Study of Tornado-Induced Wind Loads on Built Structures - NSF 0220006</t>
  </si>
  <si>
    <t>2019-02-25T15:15:17.703-06:00</t>
  </si>
  <si>
    <t>PRJ-2236</t>
  </si>
  <si>
    <t>Research Coordination Network in Hybrid Simulation  for Multi-hazard Engineering</t>
  </si>
  <si>
    <t>sdyke</t>
  </si>
  <si>
    <t>swa313, sdyke, fcdvip, nabde006, liangcao, tmarullo, jmr5, rliumarq</t>
  </si>
  <si>
    <t>2019-02-27T12:59:56.292-06:00</t>
  </si>
  <si>
    <t>PRJ-2237</t>
  </si>
  <si>
    <t>test2</t>
  </si>
  <si>
    <t>2019-02-27T14:57:17.015-06:00</t>
  </si>
  <si>
    <t>PRJ-2238</t>
  </si>
  <si>
    <t>Training</t>
  </si>
  <si>
    <t>inrich27</t>
  </si>
  <si>
    <t>2019-02-27T22:08:19.886-06:00</t>
  </si>
  <si>
    <t>PRJ-2256</t>
  </si>
  <si>
    <t>1st NHERI-EUCentre Collaboration Meeting (October 29, 2018)</t>
  </si>
  <si>
    <t>julionco</t>
  </si>
  <si>
    <t>csthomps, julionco</t>
  </si>
  <si>
    <t>2019-03-05T15:15:33.453-06:00</t>
  </si>
  <si>
    <t>PRJ-2257</t>
  </si>
  <si>
    <t>StEER - 3 MARCH 2019 TORNADOES IN THE SOUTHEASTERN US</t>
  </si>
  <si>
    <t>tkijewsk</t>
  </si>
  <si>
    <t>tkijewsk, droueche</t>
  </si>
  <si>
    <t>2019-03-05T21:39:51.494-06:00</t>
  </si>
  <si>
    <t>PRJ-2259</t>
  </si>
  <si>
    <t>Next Generation Liquefaction (NGL) Partner Dataset Cone Penetration Test (CPT) Viewer</t>
  </si>
  <si>
    <t>2019-03-11T14:13:05.246-05:00</t>
  </si>
  <si>
    <t>PRJ-2260</t>
  </si>
  <si>
    <t>Next Generation Liquefaction (NGL) Partner Dataset</t>
  </si>
  <si>
    <t>NEXT GENERATION LIQUEFACTION (NGL) PARTNER DATASET - BORING LOG VIEWER -:https://www.designsafe-ci.org/data/browser/public/designsafe.storage.published/%2FPRJ-2263, NEXT GENERATION LIQUEFACTION (NGL) PARTNER DATASET CONE PENETRATION TEST (CPT) VIEWER:https://www.designsafe-ci.org/data/browser/public/designsafe.storage.published/%2FPRJ-2259, NEXT GENERATION LIQUEFACTION (NGL) PARTNER DATASET - INVASIVE GEOPHYSICAL TEST VIEWER:https://www.designsafe-ci.org/data/browser/public/designsafe.storage.published/%2FPRJ-2262, NEXT GENERATION LIQUEFACTION (NGL) PARTNER DATASET - SURFACE WAVE VIEWER:https://www.designsafe-ci.org/data/browser/public/designsafe.storage.published/%2FPRJ-2261, NEXT GENERATION LIQUEFACTION (NGL) PARTNER DATASET - SAMPLE QUERIES:https://www.designsafe-ci.org/data/browser/public/designsafe.storage.published//PRJ-2232</t>
  </si>
  <si>
    <t>jstewart, pzimmaro</t>
  </si>
  <si>
    <t>hfisher, allisonl, sjbrande</t>
  </si>
  <si>
    <t>2019-03-11T16:19:27.813-05:00</t>
  </si>
  <si>
    <t>PRJ-2261</t>
  </si>
  <si>
    <t>Next Generation Liquefaction (NGL) Partner Dataset - Surface Wave Viewer</t>
  </si>
  <si>
    <t>2019-03-11T16:33:08.832-05:00</t>
  </si>
  <si>
    <t>PRJ-2262</t>
  </si>
  <si>
    <t>Next Generation Liquefaction (NGL) Partner Dataset - Invasive Geophysical Test Viewer</t>
  </si>
  <si>
    <t>2019-03-11T16:39:42.394-05:00</t>
  </si>
  <si>
    <t>PRJ-2263</t>
  </si>
  <si>
    <t>Next Generation Liquefaction (NGL) Partner Dataset - Boring Log Viewer</t>
  </si>
  <si>
    <t>2019-03-11T16:42:40.816-05:00</t>
  </si>
  <si>
    <t>PRJ-2264</t>
  </si>
  <si>
    <t>Analysis_nishanth</t>
  </si>
  <si>
    <t>sharma</t>
  </si>
  <si>
    <t>2019-03-12T11:02:11.159-05:00</t>
  </si>
  <si>
    <t>PRJ-2265</t>
  </si>
  <si>
    <t>StEER - 3 MARCH 2019 TORNADOES IN THE SOUTHEASTERN US: FIELD ASSESSMENT TEAM EARLY ACCESS RECONNAISSANCE REPORT (EARR)</t>
  </si>
  <si>
    <t>ianrob30, mosalam, dprev, droueche</t>
  </si>
  <si>
    <t>ianrob30, yguo1, knt0015, mosalam, bmr0036, jydmarsh, cjh0047, ams0098, cleary, tkijewsk, dprev, droueche, ssmalls, barnerw, bmd0018, hkm1991</t>
  </si>
  <si>
    <t>EAGER: Operationalization of the Structural Extreme Events Reconnaissance (StEER) Network - CMMI-1841667</t>
  </si>
  <si>
    <t>2019-03-15T09:25:49.818-05:00</t>
  </si>
  <si>
    <t>PRJ-2266</t>
  </si>
  <si>
    <t>Tropical cylone surge characterization by spatial decomposition and dimensional scaling</t>
  </si>
  <si>
    <t>jirish</t>
  </si>
  <si>
    <t>National Science Foundation Grant # 1630099</t>
  </si>
  <si>
    <t>2019-03-17T02:41:08.232-05:00</t>
  </si>
  <si>
    <t>PRJ-2267</t>
  </si>
  <si>
    <t>Simulation ADCIRC</t>
  </si>
  <si>
    <t>2019-03-19T13:46:08.456-05:00</t>
  </si>
  <si>
    <t>PRJ-2269</t>
  </si>
  <si>
    <t>Run app</t>
  </si>
  <si>
    <t>spadhy</t>
  </si>
  <si>
    <t>2019-03-20T16:18:51.881-05:00</t>
  </si>
  <si>
    <t>PRJ-2270</t>
  </si>
  <si>
    <t>Hurricane Harvey Hindcast with OWI Winds</t>
  </si>
  <si>
    <t>clint</t>
  </si>
  <si>
    <t>2019-03-21T09:27:40.768-05:00</t>
  </si>
  <si>
    <t>PRJ-2271</t>
  </si>
  <si>
    <t>Hazard Model</t>
  </si>
  <si>
    <t>ajamthe</t>
  </si>
  <si>
    <t>2019-03-21T09:45:29.399-05:00</t>
  </si>
  <si>
    <t>PRJ-2272</t>
  </si>
  <si>
    <t>Pier &amp; Spandrel Project: Model Development</t>
  </si>
  <si>
    <t>abarbosa</t>
  </si>
  <si>
    <t>rengleso, abarbosa</t>
  </si>
  <si>
    <t>2019-03-22T16:32:35.031-05:00</t>
  </si>
  <si>
    <t>PRJ-2276</t>
  </si>
  <si>
    <t>Tabulated Wind Gust Time Histories at Selected Continental United States Reporting Locations</t>
  </si>
  <si>
    <t>lombardo</t>
  </si>
  <si>
    <t>lombardo, azickar2</t>
  </si>
  <si>
    <t>2019-03-25T15:16:24.146-05:00</t>
  </si>
  <si>
    <t>PRJ-2277</t>
  </si>
  <si>
    <t>Camp Wildfires Reconnaissance-Spring 2019</t>
  </si>
  <si>
    <t>hmahmoud</t>
  </si>
  <si>
    <t>schulzes, grilliot, uwrapid</t>
  </si>
  <si>
    <t>RAPID/Collaborative Research: Data Collection on Wildfire Urban Interface (WUI) for Schools and Hospitals Following the 2018 California Camp Fire - 1917298</t>
  </si>
  <si>
    <t>2019-03-26T18:07:56.360-05:00</t>
  </si>
  <si>
    <t>PRJ-2278</t>
  </si>
  <si>
    <t>Other Publication Test (Authors)</t>
  </si>
  <si>
    <t>Cited Work Title:www.doi.ur.com</t>
  </si>
  <si>
    <t>S, Keith</t>
  </si>
  <si>
    <t>Meiring, Joseph, thbrown</t>
  </si>
  <si>
    <t>Award Demo - 123</t>
  </si>
  <si>
    <t>2019-03-27T13:36:46.533-05:00</t>
  </si>
  <si>
    <t>PRJ-2279</t>
  </si>
  <si>
    <t>Earthquake-Tsunami Design of Special Moment Resisting Frame (SMRF) Reinforced Concrete (RC) Buildings Following ASCE 7-16 Provisions</t>
  </si>
  <si>
    <t>alammo37</t>
  </si>
  <si>
    <t>alammo37, abarbosa</t>
  </si>
  <si>
    <t>2019-03-29T12:13:37.705-05:00</t>
  </si>
  <si>
    <t>PRJ-2280</t>
  </si>
  <si>
    <t>Hashash et al. (2018) Western United States Site Response Simulation Database</t>
  </si>
  <si>
    <t>hashash</t>
  </si>
  <si>
    <t>oilhan2</t>
  </si>
  <si>
    <t>2019-03-29T20:56:33.085-05:00</t>
  </si>
  <si>
    <t>PRJ-2281</t>
  </si>
  <si>
    <t>Prueba</t>
  </si>
  <si>
    <t>s4cgd</t>
  </si>
  <si>
    <t>2019-04-01T09:11:29.180-05:00</t>
  </si>
  <si>
    <t>PRJ-2282</t>
  </si>
  <si>
    <t>OpenSEES Models for DSL Application</t>
  </si>
  <si>
    <t>aann2311</t>
  </si>
  <si>
    <t>2019-04-01T17:50:50.777-05:00</t>
  </si>
  <si>
    <t>PRJ-2283</t>
  </si>
  <si>
    <t>Student</t>
  </si>
  <si>
    <t>buniyam</t>
  </si>
  <si>
    <t>2019-04-03T18:55:39.160-05:00</t>
  </si>
  <si>
    <t>PRJ-2284</t>
  </si>
  <si>
    <t>Characterization of Seismically Resilient Core Wall Mass Timber System</t>
  </si>
  <si>
    <t>pdusicka</t>
  </si>
  <si>
    <t>fengheyi, bosmith</t>
  </si>
  <si>
    <t>2019-04-04T13:09:19.334-05:00</t>
  </si>
  <si>
    <t>PRJ-2285</t>
  </si>
  <si>
    <t>Buildings Surveyed after 2017 Mexico City Earthquakes</t>
  </si>
  <si>
    <t>spujol</t>
  </si>
  <si>
    <t>jmonica</t>
  </si>
  <si>
    <t>2019-04-10T12:57:02.332-05:00</t>
  </si>
  <si>
    <t>PRJ-2286</t>
  </si>
  <si>
    <t>Katrina</t>
  </si>
  <si>
    <t>lisc78</t>
  </si>
  <si>
    <t>2019-04-11T12:30:35.566-05:00</t>
  </si>
  <si>
    <t>PRJ-2288</t>
  </si>
  <si>
    <t>Heuristic Evaluation Post</t>
  </si>
  <si>
    <t>dhabers</t>
  </si>
  <si>
    <t>2019-04-15T14:59:05.578-05:00</t>
  </si>
  <si>
    <t>PRJ-2289</t>
  </si>
  <si>
    <t>Global Academic Hazards and Disaster Research Centers Data</t>
  </si>
  <si>
    <t>Oceania: Academic Hazards and Disaster Research Centers List:https://hazards.colorado.edu/resources/research-centers/oceania, Global Academic Hazards and Disaster Research Centers Map and List:https://hazards.colorado.edu/resources/research-centers, Global Academic Hazards and Disaster Research Centers Map Guidance:https://hazards.colorado.edu/resources/research-centers-guidance, Africa: Academic Hazards and Disaster Research Centers List:https://hazards.colorado.edu/resources/research-centers/africa, Asia: Academic Hazards and Disaster Research Centers List:https://hazards.colorado.edu/resources/research-centers/asia, Europe: Academic Hazards and Disaster Research Centers List - Europe:https://hazards.colorado.edu/resources/research-centers/europe, Americas: Academic Hazards and Disaster Research Centers List - Americas:https://hazards.colorado.edu/resources/research-centers/americas</t>
  </si>
  <si>
    <t>loripeek</t>
  </si>
  <si>
    <t>National Science Foundation: A Clearinghouse on Natural Hazards Applications - 1635593</t>
  </si>
  <si>
    <t>2019-04-16T11:57:25.392-05:00</t>
  </si>
  <si>
    <t>PRJ-2290</t>
  </si>
  <si>
    <t>Hurricane Matthew Storm Surge and Wave Simulations with Data Assimilation</t>
  </si>
  <si>
    <t>tga</t>
  </si>
  <si>
    <t>jgflemin</t>
  </si>
  <si>
    <t>2019-04-16T13:03:35.510-05:00</t>
  </si>
  <si>
    <t>PRJ-2291</t>
  </si>
  <si>
    <t>Rockslope</t>
  </si>
  <si>
    <t>benalesh</t>
  </si>
  <si>
    <t>mjolsen, benalesh, uwrapid</t>
  </si>
  <si>
    <t>2019-04-17T11:44:14.872-05:00</t>
  </si>
  <si>
    <t>PRJ-2292</t>
  </si>
  <si>
    <t>Investigation of Manufactured Home Performance in 04/13/2019 Troy, AL Tornado</t>
  </si>
  <si>
    <t>bmd0018, droueche</t>
  </si>
  <si>
    <t>2019-04-17T15:14:22.674-05:00</t>
  </si>
  <si>
    <t>PRJ-2293</t>
  </si>
  <si>
    <t>Utilizing Remote Sensing to Assess the Implication of Tall Building Performance on the Resilience of Urban Centers</t>
  </si>
  <si>
    <t>zhangyu</t>
  </si>
  <si>
    <t>hansun34</t>
  </si>
  <si>
    <t>2019-04-20T01:43:20.587-05:00</t>
  </si>
  <si>
    <t>PRJ-2294</t>
  </si>
  <si>
    <t>UCLA CEE 123 - Advanced Geotechnical Engineering (SP19)</t>
  </si>
  <si>
    <t>buenker2, pzimmaro</t>
  </si>
  <si>
    <t>2019-04-22T19:00:43.145-05:00</t>
  </si>
  <si>
    <t>PRJ-2295</t>
  </si>
  <si>
    <t>Contents for educational purposes in DesignSafe</t>
  </si>
  <si>
    <t>erathje</t>
  </si>
  <si>
    <t>sjbrande, brcox, cockeril, kks32, bsimp, sharifim, jepgator, mhscott, pzimmaro</t>
  </si>
  <si>
    <t>2019-04-23T07:52:20.748-05:00</t>
  </si>
  <si>
    <t>PRJ-2296</t>
  </si>
  <si>
    <t>Second Project - to be deleted</t>
  </si>
  <si>
    <t>2019-04-23T10:57:43.735-05:00</t>
  </si>
  <si>
    <t>PRJ-2298</t>
  </si>
  <si>
    <t>RAPID: LiDAR and Sonar Surveys of a Dune Reinforced with Geotextile Sand Containers Impacted by Tropical Storm Hermine</t>
  </si>
  <si>
    <t>cbaxter</t>
  </si>
  <si>
    <t>bjmaggi, cbaxter</t>
  </si>
  <si>
    <t>2019-04-23T12:49:07.404-05:00</t>
  </si>
  <si>
    <t>PRJ-2299</t>
  </si>
  <si>
    <t>field_recon</t>
  </si>
  <si>
    <t>Sample Walk Field Reconnaissance</t>
  </si>
  <si>
    <t>2019-04-24T16:12:44.950-05:00</t>
  </si>
  <si>
    <t>PRJ-2300</t>
  </si>
  <si>
    <t>NHERI Science Plan International Workshop 2019</t>
  </si>
  <si>
    <t>csthomps</t>
  </si>
  <si>
    <t>2019-04-25T10:57:21.285-05:00</t>
  </si>
  <si>
    <t>RAPID: Assessing the Performance of Elevated Wood Buildings, including Manufactured Housing, in Florida during 2018 Hurricane Michael</t>
  </si>
  <si>
    <t>esutley: Elaina Sutley</t>
  </si>
  <si>
    <t>dnthang: Thang Dao, jhkim: Jae Kim</t>
  </si>
  <si>
    <t>RAPID: Assessing the Performance of Elevated Wood Buildings, including Manufactured Housing, in Florida during 2018 Hurricane Michael - 1903486</t>
  </si>
  <si>
    <t>2019-04-30T14:44:41.127-05:00</t>
  </si>
  <si>
    <t>PRJ-2302</t>
  </si>
  <si>
    <t>RAPID Hurricane Florence Social Media Data Analysis</t>
  </si>
  <si>
    <t>pclayton: Patricia Clayton</t>
  </si>
  <si>
    <t>ferlago: Fernanda Lago Arroyo, pclayton: Patricia Clayton</t>
  </si>
  <si>
    <t>2019-05-01T09:13:22.394-05:00</t>
  </si>
  <si>
    <t>PRJ-2303</t>
  </si>
  <si>
    <t>Grace's Test Project Weinschenk and Barker classification</t>
  </si>
  <si>
    <t>dhabers: Donna Habersaat</t>
  </si>
  <si>
    <t>2019-05-01T10:33:04.591-05:00</t>
  </si>
  <si>
    <t>PRJ-2311</t>
  </si>
  <si>
    <t>WISE: Windstorm Impact, Science and Engineering Research @ LSU</t>
  </si>
  <si>
    <t>amousaad: A A</t>
  </si>
  <si>
    <t>aly: Aly Mousaad Aly</t>
  </si>
  <si>
    <t>amousaad: A A, aly: Aly Mousaad Aly</t>
  </si>
  <si>
    <t>2019-05-01T17:23:13.259-05:00</t>
  </si>
  <si>
    <t>PRJ-2312</t>
  </si>
  <si>
    <t>Hurricane Florence (2018) Hindcast GIS data - Coastal Emergency Risk Assessment (CERA)</t>
  </si>
  <si>
    <t>CERA: https://cera.coastalrisk.live/, Hurricane Florence: https://www.nhc.noaa.gov/data/tcr/AL062018_Florence.pdf, ADCIRC: https://adcirc.org</t>
  </si>
  <si>
    <t>ckaiser: Carola Kaiser</t>
  </si>
  <si>
    <t>sharifim: Mahyar Sharifi Mood, maria: Maria Esteva</t>
  </si>
  <si>
    <t>2019-05-02T13:26:24.904-05:00</t>
  </si>
  <si>
    <t>PRJ-2313</t>
  </si>
  <si>
    <t>Walk Field Research Demo</t>
  </si>
  <si>
    <t>Wikipedia: https://www.wikipedia.org/, Google: https://www.google.com/</t>
  </si>
  <si>
    <t>keiths: Keith Strmiska</t>
  </si>
  <si>
    <t>jarosenb: Jake Rosenberg, jmeiring: Joseph Meiring, thbrown: Tracy Brown</t>
  </si>
  <si>
    <t>xirdneh: Josue Balandrano Coronel, sal: Sal Tijerina</t>
  </si>
  <si>
    <t>Awards for Recon Greatness - 1234567890</t>
  </si>
  <si>
    <t>2019-05-03T11:19:35.471-05:00</t>
  </si>
  <si>
    <t>PRJ-2314</t>
  </si>
  <si>
    <t>UX Glossary: Task Flows, User Flows, Flowcharts and some new-ish stuff</t>
  </si>
  <si>
    <t>2019-05-03T14:02:21.646-05:00</t>
  </si>
  <si>
    <t>PRJ-2315</t>
  </si>
  <si>
    <t>LSDYNA_pounding_DesignSafe</t>
  </si>
  <si>
    <t>mosqueda: Gilberto Mosqueda</t>
  </si>
  <si>
    <t>hgurram: Harika Gurram, pjhughes: Patrick Hughes</t>
  </si>
  <si>
    <t>2019-05-03T17:48:03.638-05:00</t>
  </si>
  <si>
    <t>PRJ-2316</t>
  </si>
  <si>
    <t>HospConstitucion</t>
  </si>
  <si>
    <t>nbastias: Nicol√°s Bastias Tejos</t>
  </si>
  <si>
    <t>2019-05-04T15:02:17.018-05:00</t>
  </si>
  <si>
    <t>PRJ-2317</t>
  </si>
  <si>
    <t>Spencer Dam 2019</t>
  </si>
  <si>
    <t>rwood12: Richard L Wood</t>
  </si>
  <si>
    <t>2019-05-06T12:55:02.705-05:00</t>
  </si>
  <si>
    <t>PRJ-2318</t>
  </si>
  <si>
    <t>Last window of Overview</t>
  </si>
  <si>
    <t>2019-05-06T13:58:13.800-05:00</t>
  </si>
  <si>
    <t>Probabilistic Surge Hazard under Sea Level Rise in the Tampa Bay region, Florida</t>
  </si>
  <si>
    <t>AECOM: https://www.aecom.com/, WorldWinds Inc.: http://www.worldwindsinc.com/, Advanced Research Computing at Virginia Tech: https://www.arc.vt.edu/, Oceanweather Inc.: https://www.oceanweather.com/, ADCIRC: https://adcirc.org/, FEMA: https://www.fema.gov/, Physical Drivers of Changes in Probabilistic Surge Hazard under Sea Level Rise: https://doi.org/10.1029/2019EF001216</t>
  </si>
  <si>
    <t>yiliu719: Yi Liu</t>
  </si>
  <si>
    <t>tga: Taylor Asher, jirish: Jennifer Irish, yiliu719: Yi Liu</t>
  </si>
  <si>
    <t>2019-05-06T15:54:35.063-05:00</t>
  </si>
  <si>
    <t>PRJ-2320</t>
  </si>
  <si>
    <t>Simulation</t>
  </si>
  <si>
    <t>fnetsch: Francis Netscher</t>
  </si>
  <si>
    <t>2019-05-07T10:49:27.957-05:00</t>
  </si>
  <si>
    <t>PRJ-2321</t>
  </si>
  <si>
    <t>Structural walls models</t>
  </si>
  <si>
    <t>mohammem: Mohammed Mohammed</t>
  </si>
  <si>
    <t>2019-05-07T11:54:09.739-05:00</t>
  </si>
  <si>
    <t>PRJ-2324</t>
  </si>
  <si>
    <t>Hurricane Harvey (2017) Hindcasts from the Coastal Emergency Risk Assessment (CERA)</t>
  </si>
  <si>
    <t>sharifim: Mahyar Sharifi Mood</t>
  </si>
  <si>
    <t>2019-05-08T13:03:56.960-05:00</t>
  </si>
  <si>
    <t>Finite Element Models for Seismic Collapse Assessment of Slender Reinforced Concrete Structural Wall Resisting Systems</t>
  </si>
  <si>
    <t>abarbosa: Andre Barbosa</t>
  </si>
  <si>
    <t>2019-05-09T15:21:48.595-05:00</t>
  </si>
  <si>
    <t>PRJ-2330</t>
  </si>
  <si>
    <t>jepgator: Jamie Padgett</t>
  </si>
  <si>
    <t>nv7: Navya Vishnu</t>
  </si>
  <si>
    <t>2019-05-10T11:55:57.547-05:00</t>
  </si>
  <si>
    <t>PRJ-2331</t>
  </si>
  <si>
    <t>RAPID Data for DesignSafe Site Visit</t>
  </si>
  <si>
    <t>jberman: Jeffrey Berman</t>
  </si>
  <si>
    <t>cockeril: Tim Cockerill, jberman: Jeffrey Berman, dan: Dan Stanzione, sharifim: Mahyar Sharifi Mood, jmeiring: Joseph Meiring, erathje: Ellen Rathje, thbrown: Tracy Brown</t>
  </si>
  <si>
    <t>2019-05-10T16:18:35.759-05:00</t>
  </si>
  <si>
    <t>PRJ-2336</t>
  </si>
  <si>
    <t>Reconnaissance</t>
  </si>
  <si>
    <t>GEER Anchorage Alaska Earthquake</t>
  </si>
  <si>
    <t>frankek: Kevin Franke</t>
  </si>
  <si>
    <t>rdk3: Rich Koehler, eklo: Eric Lo, xiw002: Xiang Wang, tg824006: Zhiqiang Chen, nhasting: Nicole Hastings, bberrett: Bryce Berrett</t>
  </si>
  <si>
    <t>2019-05-13T15:13:56.305-05:00</t>
  </si>
  <si>
    <t>PRJ-2337</t>
  </si>
  <si>
    <t>2016 Italy Earthquake</t>
  </si>
  <si>
    <t>nhasting: Nicole Hastings</t>
  </si>
  <si>
    <t>2019-05-13T15:15:35.080-05:00</t>
  </si>
  <si>
    <t>PRJ-2338</t>
  </si>
  <si>
    <t>DesignSafe Videos</t>
  </si>
  <si>
    <t>haan: Frederick Haan, Jr.</t>
  </si>
  <si>
    <t>charlie: Charlie Dey, dan: Dan Stanzione, haan: Frederick Haan, Jr., cockeril: Tim Cockerill, erathje: Ellen Rathje</t>
  </si>
  <si>
    <t>2019-05-14T09:26:46.417-05:00</t>
  </si>
  <si>
    <t>PRJ-2339</t>
  </si>
  <si>
    <t>Model to Full-Scale Validation of Peak Pressure Mechanisms in Buildings that Cause Cladding Failures and Windstorm Damage</t>
  </si>
  <si>
    <t>letchc: Chris Letchford</t>
  </si>
  <si>
    <t>igkounti: Iason Gkountis, fcdvip: Changda Feng, dechen: Dejiang Chen, dclander: Daniel Lander, rliumarq: Roy Liu, moored7: Daniel Moore, conklinw: Walter Conklin</t>
  </si>
  <si>
    <t>2019-05-14T14:43:15.686-05:00</t>
  </si>
  <si>
    <t>PRJ-2341</t>
  </si>
  <si>
    <t>Performance-Based Design_Shape Optimization_Wind Tunnel _Validation</t>
  </si>
  <si>
    <t>tg810624: Ahsan Kareem</t>
  </si>
  <si>
    <t>tg831598: Fei Ding, sspencer: Samuel Spencer, sbros9: Shelby Brothers, jrduf: Justin Davis, tg810624: Ahsan Kareem</t>
  </si>
  <si>
    <t>2019-05-15T12:56:45.121-05:00</t>
  </si>
  <si>
    <t>PRJ-2345</t>
  </si>
  <si>
    <t>afields: Alexander Fields</t>
  </si>
  <si>
    <t>chalhoub: Elias Chalhoub, jrfreeze: Joshua Freeze</t>
  </si>
  <si>
    <t>afields: Alexander Fields, chalhoub: Elias Chalhoub, jrfreeze: Joshua Freeze</t>
  </si>
  <si>
    <t>2019-05-16T14:12:34.115-05:00</t>
  </si>
  <si>
    <t>PRJ-2347</t>
  </si>
  <si>
    <t>Hurricane Michael Damage Field Study</t>
  </si>
  <si>
    <t>awomble: Arn Womble</t>
  </si>
  <si>
    <t>awomble: Arn Womble, phughes: Peter Hughes</t>
  </si>
  <si>
    <t>2019-05-17T09:41:33.098-05:00</t>
  </si>
  <si>
    <t>PRJ-2355</t>
  </si>
  <si>
    <t>Florida Workshop 2019</t>
  </si>
  <si>
    <t>uwrapid: Rapid Facility</t>
  </si>
  <si>
    <t>dascp: Scott Powell, uwrapid: Rapid Facility, uwrapid2: Rapid Facility2, uwrapid3: Rapid Facility3, uwrapid1: Rapid Facility1, uwrapid4: Rapid Facility4, uwrapid5: Rapid Facility5, grilliot: Michael Grilliot</t>
  </si>
  <si>
    <t>2019-05-20T14:33:17.825-05:00</t>
  </si>
  <si>
    <t>PRJ-2359</t>
  </si>
  <si>
    <t>Demos and Misc</t>
  </si>
  <si>
    <t>dan: Dan Stanzione</t>
  </si>
  <si>
    <t>2019-05-21T09:29:23.088-05:00</t>
  </si>
  <si>
    <t>Soil-Foundation-Structure Interaction Effects on the Cyclic Failure Potential of Silts and Clays</t>
  </si>
  <si>
    <t>sjbrande: Scott Brandenberg</t>
  </si>
  <si>
    <t>jstewart: Jonathan Stewart</t>
  </si>
  <si>
    <t>mandroe: Mohammad Eslami, tristanb: Tristan Buckreis, dabundis: Denise Abundis, buenker2: Jason Buenker, sjbrande: Scott Brandenberg</t>
  </si>
  <si>
    <t>Soil-Foundation-Structure Interaction Effects on Cyclic Failure Potential of Silts and Clays - CMMI-1563638</t>
  </si>
  <si>
    <t>2019-05-21T14:35:35.707-05:00</t>
  </si>
  <si>
    <t>PRJ-2365</t>
  </si>
  <si>
    <t>M9 site response analyses</t>
  </si>
  <si>
    <t>g8star: Michael Greenfield</t>
  </si>
  <si>
    <t>2019-05-22T10:52:18.611-05:00</t>
  </si>
  <si>
    <t>PRJ-2374</t>
  </si>
  <si>
    <t>AISC Fuse Connection Project</t>
  </si>
  <si>
    <t>jjg3424: Joseph Gilroy</t>
  </si>
  <si>
    <t>2019-05-23T10:10:25.274-05:00</t>
  </si>
  <si>
    <t>PRJ-2382</t>
  </si>
  <si>
    <t>SAP2000 model to openseespy</t>
  </si>
  <si>
    <t>adindar: Ahmet Anil Dindar</t>
  </si>
  <si>
    <t>adindar: Ahmet Anil Dindar, enes: Enes Bulut</t>
  </si>
  <si>
    <t>2019-05-28T10:02:48.586-05:00</t>
  </si>
  <si>
    <t>PRJ-2389</t>
  </si>
  <si>
    <t>test-jupyter</t>
  </si>
  <si>
    <t>moghimis: Saeed Moghimi</t>
  </si>
  <si>
    <t>2019-05-30T08:26:13.958-05:00</t>
  </si>
  <si>
    <t>PRJ-2390</t>
  </si>
  <si>
    <t>Hurricane Michael in Mexico Beach</t>
  </si>
  <si>
    <t>akenned4: Andrew Kennedy</t>
  </si>
  <si>
    <t>acopp: Andrew Copp, kgurley: Kurtis Gurley, dprev: David Prevatt, zsilver: Zachariah Silver</t>
  </si>
  <si>
    <t>2019-05-30T09:13:07.765-05:00</t>
  </si>
  <si>
    <t>StEER - MAY 26, 2019 LAGUNAS PER√ö EARTHQUAKE: VIRTUAL ASSESSMENT STRUCTURAL TEAM (VAST) REPORT</t>
  </si>
  <si>
    <t>emiranda: Eduardo Miranda</t>
  </si>
  <si>
    <t>2019-05-30T13:04:47.832-05:00</t>
  </si>
  <si>
    <t>2019-05-30T13:07:46.409-05:00</t>
  </si>
  <si>
    <t>2019-05-30T13:11:16.867-05:00</t>
  </si>
  <si>
    <t>StEER 26 May 2019 LAGUNAS PER√ö EARTHQUAKE - PRELIMINARY VIRTUAL ASSESSMENT STRUCTURAL TEAM (P-VAST) REPORT</t>
  </si>
  <si>
    <t>2019-05-30T22:48:06.362-05:00</t>
  </si>
  <si>
    <t>StEER - 26 MAY 2019 LAGUNAS, PERU EARTHQUAKE: PRELIMINARY VIRTUAL ASSESSMENT STRUCTURAL TEAM (P-VAST) REPORT</t>
  </si>
  <si>
    <t>2019-05-31T19:28:22.710-05:00</t>
  </si>
  <si>
    <t>StEER - 26 MAY 2019 LAGUNA PERU EARTHQUAKE: PRELIMINARY VIRTUAL ASSESSMENT STRUCTURAL TEAM (P-VAST) REPORT</t>
  </si>
  <si>
    <t>2019-05-31T19:33:42.670-05:00</t>
  </si>
  <si>
    <t>2019-06-02T15:26:26.784-05:00</t>
  </si>
  <si>
    <t>chuppa65: Chelakara Subramanian</t>
  </si>
  <si>
    <t>pinelli: Jean-Paul Pinelli, rahul29: Rahul Agrawal</t>
  </si>
  <si>
    <t>2019-06-02T16:53:38.937-05:00</t>
  </si>
  <si>
    <t>pinelli: Jean-Paul Pinelli</t>
  </si>
  <si>
    <t>2019-06-02T16:55:45.722-05:00</t>
  </si>
  <si>
    <t>Near surface wind profile modeling</t>
  </si>
  <si>
    <t>rahul29: Rahul Agrawal</t>
  </si>
  <si>
    <t>2019-06-02T17:10:42.962-05:00</t>
  </si>
  <si>
    <t>PRJ-2394</t>
  </si>
  <si>
    <t>Point Cloud Datasets for Damage Detection and Quantification in Civil Structures</t>
  </si>
  <si>
    <t>Mohammadi ME (2019). Point Cloud Analysis for Surface Defects in Civil Structures. PhD Dissertation, Department of Civil Engineering, University of Nebraska-Lincoln, Lincoln, Nebraska.: http://se.unl.edu</t>
  </si>
  <si>
    <t>ebrahim: Mohammad Ebrahim Mohammadi</t>
  </si>
  <si>
    <t>2019-06-03T16:51:55.667-05:00</t>
  </si>
  <si>
    <t>Report</t>
  </si>
  <si>
    <t>StEER - 26 MAY 2019 LAGUNAS PERU EARTHQUAKE: PRELIMINARY VIRTUAL ASSESSMENT STRUCTURAL TEAM (P-VAST) REPORT</t>
  </si>
  <si>
    <t>ianrob30: Ian Robertson, mosalam: Khalid Mosalam, droueche: David Roueche</t>
  </si>
  <si>
    <t>2019-06-04T06:44:22.323-05:00</t>
  </si>
  <si>
    <t>StEER - 28 MAY 2019 LINWOOD, KS EF4 TORNADO: FIELD ASSESSMENT STRUCTURAL TEAM (FAST) EARLY ACCESS RECONNAISSANCE REPORT (EARR)</t>
  </si>
  <si>
    <t>lequesne: Remy Lequesne, jhkim: Jae Kim, droueche: David Roueche</t>
  </si>
  <si>
    <t>2019-06-04T08:59:23.607-05:00</t>
  </si>
  <si>
    <t>PRJ-2397</t>
  </si>
  <si>
    <t>StEER - 28 MAY 2019 LINWOOD, KS EF4 TORNADO: FIELD ASSESSMENT STRUCTURAL TEAM 1 (FAST-1)</t>
  </si>
  <si>
    <t>jianli: Jian Li, chaoku: Haiyang Chao, tg824006: Zhiqiang Chen</t>
  </si>
  <si>
    <t>sdiq86: Sdiq Taher, droueche: David Roueche</t>
  </si>
  <si>
    <t>2019-06-04T09:04:41.845-05:00</t>
  </si>
  <si>
    <t>StEER - 14 March and 25 April, 2019 Cyclones Idai and Kenneth in Mozambique: Event Briefing</t>
  </si>
  <si>
    <t>droueche: David Roueche</t>
  </si>
  <si>
    <t>ianrob30: Ian Robertson, mosalam: Khalid Mosalam, dprev: David Prevatt</t>
  </si>
  <si>
    <t>tkijewsk: Tracy Kijewski-Correa</t>
  </si>
  <si>
    <t>2019-06-04T13:50:19.435-05:00</t>
  </si>
  <si>
    <t>PRJ-2400</t>
  </si>
  <si>
    <t>Datos Espaciales CIGIDEN</t>
  </si>
  <si>
    <t>s4cgd: Sim√≥n Inzunza</t>
  </si>
  <si>
    <t>2019-06-06T09:56:31.336-05:00</t>
  </si>
  <si>
    <t>PRJ-2401</t>
  </si>
  <si>
    <t>REU_Workshop_Introduction_to_GIS</t>
  </si>
  <si>
    <t>2019-06-06T13:34:38.994-05:00</t>
  </si>
  <si>
    <t>PRJ-2402</t>
  </si>
  <si>
    <t>GEER Post Disaster Reconnaissance Award - Performance of MASW Surveys at Several Sites Across Alaska</t>
  </si>
  <si>
    <t>jf36: David Frost</t>
  </si>
  <si>
    <t>2019-06-06T15:19:14.054-05:00</t>
  </si>
  <si>
    <t>PRJ-2403</t>
  </si>
  <si>
    <t>GEER Anchorage MASW Surveys</t>
  </si>
  <si>
    <t>fatalay: Fikret Atalay</t>
  </si>
  <si>
    <t>2019-06-07T07:45:55.477-05:00</t>
  </si>
  <si>
    <t>Prototype Masonry Buildings</t>
  </si>
  <si>
    <t>fbahadir: Fatih Bahadir</t>
  </si>
  <si>
    <t>2019-06-07T14:19:34.374-05:00</t>
  </si>
  <si>
    <t>PRJ-2405</t>
  </si>
  <si>
    <t>Code_at_TACC_Cybersecurity</t>
  </si>
  <si>
    <t>egarza: Edgar Garza</t>
  </si>
  <si>
    <t>egarza7: Edgar Garza</t>
  </si>
  <si>
    <t>cosmy: Cole Smylie, chvuo: Chau Vuong, jhpowell: Jeaime Powell, cabar: Camille Barbosa, dasig: Daniel Sigala, juwar: Justice Warren, thbrown: Tracy Brown, joofu: Oje Ofunrein, dorub: Donovan Ruble, ezmar: Ezequiel Martinez, ragle: Ravonte Glee, nibar: Nicholas Barron, ibmoo: Ibraheem Moosa, jalor: Jaquelin Loredo, jekam: Jennie Kam, jutre: Juan Trevino, cypal: Cynthia Palomo, jecis: Jessica Cisneros, grgal: Greg Galvan, gagon: Gabriela Gonzalez, jamon: Jaimron Monroe, alcas: Aliziana Castillo, moofu: Martin Ofunrein, jecis2: Jessica Cisneros, albil: Alexander Billela, jagon: Jaqueline Gonzalez, govil: Gonzalo Villanueva, hasan: Hannah Sandlin, jober: Jose Bernus, lemun: Leslie Munoz, jaash: Jackie Ashford, gagal: Gabriela Galindo, ascav: Ashanti Cavanaugh, adcar: Adrian Cardona</t>
  </si>
  <si>
    <t>2019-06-08T02:09:30.783-05:00</t>
  </si>
  <si>
    <t>StEER - 22 May 2019 JEFFERSON CITY, MO TORNADO: FIELD ASSESSMENT STRUCTURAL TEAM 1 (FAST-1) EARLY ACCESS RECONNAISSANCE REPORT (EARR)</t>
  </si>
  <si>
    <t>wihami: Guirong (Grace) Yan</t>
  </si>
  <si>
    <t>2019-06-08T05:28:35.057-05:00</t>
  </si>
  <si>
    <t>PRJ-2407</t>
  </si>
  <si>
    <t>Collaborative Research: Active Control of Nonlinear Flow-Induced Instability of Wind Turbine Blades under Stochastic Perturbations</t>
  </si>
  <si>
    <t>modarres: Yahya Modarres-Sadeghi</t>
  </si>
  <si>
    <t>rliumarq: Roy Liu, pboersma: Pieter Boersma, bbenner: Bridget Benner</t>
  </si>
  <si>
    <t>2019-06-10T09:14:05.674-05:00</t>
  </si>
  <si>
    <t>PRJ-2408</t>
  </si>
  <si>
    <t>Liquefaction and Lateral Spread Mapping of Utah</t>
  </si>
  <si>
    <t>gillinsd: Dan Gillins</t>
  </si>
  <si>
    <t>2019-06-10T13:59:57.175-05:00</t>
  </si>
  <si>
    <t>PRJ-2409</t>
  </si>
  <si>
    <t>Code @ TACC Cybersecurity</t>
  </si>
  <si>
    <t>jecis2: Jessica Cisneros</t>
  </si>
  <si>
    <t>2019-06-11T10:41:12.440-05:00</t>
  </si>
  <si>
    <t>PRJ-2410</t>
  </si>
  <si>
    <t>CentrePort BNZ Pilot Scans</t>
  </si>
  <si>
    <t>lhogan: Lucas Hogan</t>
  </si>
  <si>
    <t>kelwood: Kenneth Elwood</t>
  </si>
  <si>
    <t>mjolsen: Michael Olsen</t>
  </si>
  <si>
    <t>2019-06-12T01:54:19.267-05:00</t>
  </si>
  <si>
    <t>PRJ-2411</t>
  </si>
  <si>
    <t>Mexico Recon Temp</t>
  </si>
  <si>
    <t>2019-06-13T07:46:37.538-05:00</t>
  </si>
  <si>
    <t>PRJ-2412</t>
  </si>
  <si>
    <t>ADCIRC Simulations for Rice</t>
  </si>
  <si>
    <t>majides: Majid Ebad Sichani, pedramhx: Pedram Hassanzadeh, clint: Clinton N. Dawson</t>
  </si>
  <si>
    <t>2019-06-13T10:47:25.566-05:00</t>
  </si>
  <si>
    <t>Dataset</t>
  </si>
  <si>
    <t>Simulated and Synthetic Data Generation for Interdependent Natural Gas and Electrical Power System Based on Graph Theory and Machine Learning</t>
  </si>
  <si>
    <t>A Time-Series Distribution Test System Based on Real Utility Data: https://arxiv.org/pdf/1906.04078.pdf</t>
  </si>
  <si>
    <t>isuecpe: Zhaoyu Wang</t>
  </si>
  <si>
    <t>yuanyx: Yuxuan Yuan</t>
  </si>
  <si>
    <t>National Science Foundation - 1745451</t>
  </si>
  <si>
    <t>2019-06-13T11:24:18.152-05:00</t>
  </si>
  <si>
    <t>PRJ-2415</t>
  </si>
  <si>
    <t>Jupyter notebook</t>
  </si>
  <si>
    <t>noteasy: Yang Wang</t>
  </si>
  <si>
    <t>2019-06-14T09:25:09.677-05:00</t>
  </si>
  <si>
    <t>PRJ-2416</t>
  </si>
  <si>
    <t>Gilberto Project</t>
  </si>
  <si>
    <t>csjansen: Craig Jansen, maria: Maria Esteva</t>
  </si>
  <si>
    <t>2019-06-14T11:15:15.441-05:00</t>
  </si>
  <si>
    <t>PRJ-2417</t>
  </si>
  <si>
    <t>Hybrid Simulation Examples</t>
  </si>
  <si>
    <t>2019-06-14T23:55:34.881-05:00</t>
  </si>
  <si>
    <t>PRJ-2418</t>
  </si>
  <si>
    <t>Roof gravel motion initiation</t>
  </si>
  <si>
    <t>nbkaye: Nigel Kaye</t>
  </si>
  <si>
    <t>mahsanu: Md Safwan Ahsanullah</t>
  </si>
  <si>
    <t>igkounti: Iason Gkountis, dechen: Dejiang Chen, peairwi: Peter Irwin, izisis: Ioannis Zisis, arindam1: Arindam Gan Chowdhury</t>
  </si>
  <si>
    <t>2019-06-15T13:57:56.880-05:00</t>
  </si>
  <si>
    <t>PRJ-2419</t>
  </si>
  <si>
    <t>ember accumulation on houses</t>
  </si>
  <si>
    <t>dacn: Dac Nguyen</t>
  </si>
  <si>
    <t>2019-06-15T13:58:20.921-05:00</t>
  </si>
  <si>
    <t>Shear response of bio-cemented sands with varying particle sizes under different stress paths</t>
  </si>
  <si>
    <t>brina: Brina Montoya</t>
  </si>
  <si>
    <t>anafisi: Ashkan Nafisi</t>
  </si>
  <si>
    <t>2019-06-17T15:50:25.249-05:00</t>
  </si>
  <si>
    <t>Modelling of RC Walls and RC Wall Buildings</t>
  </si>
  <si>
    <t>alexsh: Alex Shegay</t>
  </si>
  <si>
    <t>kelwood: Kenneth Elwood, rs_henry: Rick Henry</t>
  </si>
  <si>
    <t>2019-06-18T00:51:54.177-05:00</t>
  </si>
  <si>
    <t>Presentation</t>
  </si>
  <si>
    <t>NHERI Summer Institute 2019 Presentations</t>
  </si>
  <si>
    <t>kvielma: Karina  Vielma</t>
  </si>
  <si>
    <t>joann: Joann Browning</t>
  </si>
  <si>
    <t>csthomps: Christopher Thompson</t>
  </si>
  <si>
    <t>Natural Hazards Engineering Research Infrastructure: Network Coordination Office - 1612144</t>
  </si>
  <si>
    <t>2019-06-18T11:00:49.737-05:00</t>
  </si>
  <si>
    <t>PRJ-2423</t>
  </si>
  <si>
    <t>Summer 2019 ADCIRC + HEC-RAS</t>
  </si>
  <si>
    <t>clint: Clinton N. Dawson</t>
  </si>
  <si>
    <t>kiaghadi: Amin Kiaghadi, mdl2665: Mark Loveland, jag22624: Jack Gaither, tg855774: Christopher Rodriguez</t>
  </si>
  <si>
    <t>2019-06-18T14:25:47.222-05:00</t>
  </si>
  <si>
    <t>PRJ-2424</t>
  </si>
  <si>
    <t>Jupyter Test</t>
  </si>
  <si>
    <t>ep34: Ian Park</t>
  </si>
  <si>
    <t>2019-06-19T10:01:12.698-05:00</t>
  </si>
  <si>
    <t>PRJ-2425</t>
  </si>
  <si>
    <t>Mass Timber Rocking Shear Wall</t>
  </si>
  <si>
    <t>pdusicka: Peter Dusicka</t>
  </si>
  <si>
    <t>tabanh: S.Taban Hajimirza</t>
  </si>
  <si>
    <t>bsharp2: Bradley Sharpshair</t>
  </si>
  <si>
    <t>2019-06-20T13:42:17.073-05:00</t>
  </si>
  <si>
    <t>EAGER: SSDIM: Data Generation for the Coupled System Composed of the Beef Cattle Production Infrastructure and the Transportation Services Infrastructure in Southwestern Kansas</t>
  </si>
  <si>
    <t>Developing an agent-based model to simulate the beef cattle production and transportation in southwest Kansas: https://doi.org/10.1016/j.physa.2019.04.092</t>
  </si>
  <si>
    <t>caterina: Caterina Scoglio</t>
  </si>
  <si>
    <t>netse: Qihui Yang</t>
  </si>
  <si>
    <t>CMMI: EAGER: SSDIM: Data Generation for the Coupled System Composed of the Beef Cattle Production Infrastructure and the Transportation Services Infrastructure in Southwestern Kansas - 1744812</t>
  </si>
  <si>
    <t>2019-06-20T14:10:03.798-05:00</t>
  </si>
  <si>
    <t>PRJ-2427</t>
  </si>
  <si>
    <t>StEER - 20 MAY 2019 JEFFERSON CITY, MO EF3 TORNADO: FIELD ASSESSMENT STRUCTURAL TEAM 1 (FAST-1)</t>
  </si>
  <si>
    <t>2019-06-20T14:48:53.724-05:00</t>
  </si>
  <si>
    <t>StEER - 17 June, 2019 Yibin City, Sichuan, China Earthquake: Event Briefing</t>
  </si>
  <si>
    <t>ianrob30: Ian Robertson, mosalam: Khalid Mosalam, dprev: David Prevatt, droueche: David Roueche</t>
  </si>
  <si>
    <t>selimucb: Selim Gunay, tkijewsk: Tracy Kijewski-Correa</t>
  </si>
  <si>
    <t>2019-06-20T20:59:48.417-05:00</t>
  </si>
  <si>
    <t>PRJ-2429</t>
  </si>
  <si>
    <t>2019-06-21T11:33:46.881-05:00</t>
  </si>
  <si>
    <t>PRJ-2430</t>
  </si>
  <si>
    <t>Reinforced Concrete Wall Database</t>
  </si>
  <si>
    <t>kelwood: Kenneth Elwood, rs_henry: Rick Henry, lowes: Laura Lowes, delehman: Dawn Lehman, motter: Christopher Motter</t>
  </si>
  <si>
    <t>2019-06-23T15:18:56.959-05:00</t>
  </si>
  <si>
    <t>Bayesian Identification of a Prototype Nonlinear Energy Sink Device</t>
  </si>
  <si>
    <t>alund15: Alana Lund</t>
  </si>
  <si>
    <t>bilionis: Ilias Bilionis, sdyke: Shirley Dyke, weisong: Wei Song</t>
  </si>
  <si>
    <t>bilionis: Ilias Bilionis, sdyke: Shirley Dyke, alund15: Alana Lund, weisong: Wei Song</t>
  </si>
  <si>
    <t>National Science Foundation Graduate Research Fellowship - DGE-1333468</t>
  </si>
  <si>
    <t>2019-06-25T14:38:09.758-05:00</t>
  </si>
  <si>
    <t>PRJ-2433</t>
  </si>
  <si>
    <t>Coastal Flood Modeling Database</t>
  </si>
  <si>
    <t>tga: Taylor Asher</t>
  </si>
  <si>
    <t>2019-06-27T07:40:20.852-05:00</t>
  </si>
  <si>
    <t>PRJ-2435</t>
  </si>
  <si>
    <t>Modelling of RC Walls</t>
  </si>
  <si>
    <t>2019-06-27T20:56:43.897-05:00</t>
  </si>
  <si>
    <t>Database</t>
  </si>
  <si>
    <t>A Database of Test Results from Steel and Reinforced Concrete Infilled Frame Experiments</t>
  </si>
  <si>
    <t>hvburton: Henry Burton</t>
  </si>
  <si>
    <t>honglan: Honglan Huang</t>
  </si>
  <si>
    <t>2019-06-29T17:32:06.718-05:00</t>
  </si>
  <si>
    <t>Image</t>
  </si>
  <si>
    <t>CDS&amp;E: Enabling Time-critical Decision-support for Disaster Response and Structural Engineering through Automated Visual Data Analytics</t>
  </si>
  <si>
    <t>chulminy: Chul Min Yeum</t>
  </si>
  <si>
    <t>tjhacker: Thomas Hacker, mgaillar: Mathieu Gaillard, sdyke: Shirley Dyke, xyliu123: Xiaoyu Liu</t>
  </si>
  <si>
    <t>Civil, Mechanical and Manufacturing Innovation - CMMI-1608762</t>
  </si>
  <si>
    <t>2019-07-01T12:01:32.754-05:00</t>
  </si>
  <si>
    <t>PRJ-2438</t>
  </si>
  <si>
    <t>LEAP-Asia-2019 Experiments (Liquefaction Experiments and Analysis Projects)</t>
  </si>
  <si>
    <t>Kutter, Bruce; Zeghal, Mourad; Manzari, Majid, (2018-10-08), "LEAP-UCD-2017 Experiments (Liquefaction Experiments and Analysis Projects)" , DesignSafe-CI [publisher], Dataset, doi:10.17603/DS2N10S: https://doi.org/10.17603/DS2N10S</t>
  </si>
  <si>
    <t>tobita: Tetsuo Tobita</t>
  </si>
  <si>
    <t>kueda: Kyohei Ueda, okamura: Okamura Mitsu</t>
  </si>
  <si>
    <t>rvargas: Ruben Vargas, wyhung: Wen-Yi Hung, seongnam: Kim Seong-Nam, kueda: Kyohei Ueda, dskim: Kim Dong-Soo, blkutter: Bruce Kutter, skh20: Stuart Haigh, okamura: Okamura Mitsu, sandrae: Sandra Escoffier, myhzhou: Yan-Guo Zhou, tjcarey: Trevor Carey, kailiu: Kai Liu, mmanzari: Majid Manzari, mspg1: Gopal Madabhushi, mrdzghl: Mourad Zeghal, nsstone: Nicholas Stone</t>
  </si>
  <si>
    <t>JSPS-KAKENHI, Scientific Research (A), 17H00846 (PI: Tobita) - 17H00846US Awards: NSF-CMMI 1635524 (PI: Manzari), NSF-CMMI 1635040 (PI: Zeghal), and NSF-CMMI 1635307 (PI: Kutter)</t>
  </si>
  <si>
    <t>2019-07-01T13:10:14.587-05:00</t>
  </si>
  <si>
    <t>PRJ-2439</t>
  </si>
  <si>
    <t>20190708-0712_Puerto-Rico_Roberto-Clemente-Walker-Stadium</t>
  </si>
  <si>
    <t>grilliot: Michael Grilliot</t>
  </si>
  <si>
    <t>uwrapid: Rapid Facility, awlyda: Andrew Lyda, laponte: Luis Aponte</t>
  </si>
  <si>
    <t>2019-07-03T18:02:25.382-05:00</t>
  </si>
  <si>
    <t>Ridgecrest, CA earthquake sequence, July 4 and 5, 2019</t>
  </si>
  <si>
    <t>uclacfl: Marie-Pierre Delisle, bigland: Yeulwoo Kim, tristanb: Tristan Buckreis, goulet: Christine Goulet, ebuka31: Chukwuebuka Nweke, zhl0623: Zehan Liu, cadavis: Craig Davis, zareian: Farzin Zareian, hudnut: Kenneth Hudnut, wltcwpf: Pengfei Wang, jay017: Jawad Fayaz, mhudson: Martin Hudson, geodude: Kenneth Hudson, awlyda: Andrew Lyda, seanahdi: Sean Ahdi, jsean: J. Sean Yeung, omarissa: Omar Issa</t>
  </si>
  <si>
    <t>Collaborative Research: GEER Post Disaster Reconnaissance - CMMI-1826118</t>
  </si>
  <si>
    <t>2019-07-05T19:39:45.224-05:00</t>
  </si>
  <si>
    <t>PRJ-2441</t>
  </si>
  <si>
    <t>2019-07-05T19:55:15.993-05:00</t>
  </si>
  <si>
    <t>SHORT COLUMN AND SOFT STOREY BEHAVIOR AT 3D RC FRAMES ON THE SHAKING TABLE</t>
  </si>
  <si>
    <t>2019-07-07T09:35:51.114-05:00</t>
  </si>
  <si>
    <t>EERI VERT Searles Valley Earthquake Phase 1 Report</t>
  </si>
  <si>
    <t>fischer: Erica Fischer</t>
  </si>
  <si>
    <t>mhakhama: Manny Hakhamaneshi</t>
  </si>
  <si>
    <t>2019-07-07T23:22:04.550-05:00</t>
  </si>
  <si>
    <t>StEER - M6.4 and M7.1 Ridgecrest, CA Earthquakes on July 4-5, 2019: Preliminary Virtual Reconnaissance Report (PVRR)</t>
  </si>
  <si>
    <t>mosalam: Khalid Mosalam</t>
  </si>
  <si>
    <t>ianrob30: Ian Robertson, vabuchar: Veronica Abuchar, fischer: Erica Fischer, carteta: Carlos Arteta, wmhassan: Wael Hassan, selimucb: Selim Gunay, archbold: Jorge Archbold, katziot: Katerina Ziotopoulou, rpretell: Anthony Renmin Pretell Ductram, droueche: David Roueche, mandgrap: Han Peng, capajaro: C√©sar P√°jaro Miranda, mhakhama: Manny Hakhamaneshi, smuin: Sifat Muin, lauramch: Laura Micheli</t>
  </si>
  <si>
    <t>2019-07-08T06:29:47.975-05:00</t>
  </si>
  <si>
    <t>PRJ-2445</t>
  </si>
  <si>
    <t>2019 RAPID 4-Day Summer Workshop</t>
  </si>
  <si>
    <t>jnjlb: Ningjun Jiang, yturkan7: Yelda Turkan, yemaya: Farah Nibbs, adioso: Alex Dioso, amcabasm: Ashly Cabas, blingwa1: Bret Lingwall, tg841301: Meagan Wengrove, bjmaggi: Brian Maggi, jkaihatu: James Kaihatu, awlyda: Andrew Lyda, jhubler: Jonathan Hubler, ejcha: Eun Jeong Cha, cockeril: Tim Cockerill, emongold: Emily Mongold, tstark: Timothy Stark, jirish: Jennifer Irish, hvburton: Henry Burton, troyt: Troy Tanner, laponte: Luis Aponte, hwright: Harriet Wright, mmdarrow: Margaret Darrow, celmohta: Chadi Said El Mohtar, julia16: Julia Swanson, jberman: Jeffrey Berman, choi343: Jongseong Choi, ams0098: Abdullahi Salman, lowes: Laura Lowes, therring: Tom Herrington, dominicg: Dominic Grasso, tugce85: Tugce Baser, grilliot: Michael Grilliot, pzimmaro: Paolo Zimmaro, kayen: Robert Kayen, dstro9: Daniel Stromecki, dafnij: Jacob Dafni, caitbo: Caitlin Bourassa, wmhassan: Wael Hassan, mjolsen: Michael Olsen, jwartman: Joseph Wartman, mmoulton: Melissa Moulton, jpeltier: Jacqueline Peltier, nstark: Nina Stark</t>
  </si>
  <si>
    <t>sharifim: Mahyar Sharifi Mood, celmohta: Chadi Said El Mohtar</t>
  </si>
  <si>
    <t>2019-07-08T17:39:43.199-05:00</t>
  </si>
  <si>
    <t>PRJ-2446</t>
  </si>
  <si>
    <t>Sample Project</t>
  </si>
  <si>
    <t>dstro9: Daniel Stromecki</t>
  </si>
  <si>
    <t>2019-07-09T15:30:13.829-05:00</t>
  </si>
  <si>
    <t>PRJ-2447</t>
  </si>
  <si>
    <t>ILEE-QuakeCoRE Shake-table test of a low-damage concrete wall building</t>
  </si>
  <si>
    <t>rs_henry: Rick Henry</t>
  </si>
  <si>
    <t>kelwood: Kenneth Elwood, ylu765: Yiqiu Lu</t>
  </si>
  <si>
    <t>2019-07-09T18:03:17.804-05:00</t>
  </si>
  <si>
    <t>PRJ-2448</t>
  </si>
  <si>
    <t>Portal for Seismic Events Reconnaisance by GTU Civil Engineering</t>
  </si>
  <si>
    <t>ahumutlu: Ahu Mutlu</t>
  </si>
  <si>
    <t>2019-07-11T13:12:17.257-05:00</t>
  </si>
  <si>
    <t>PRJ-2449</t>
  </si>
  <si>
    <t>AAD-AKM-ORTAK</t>
  </si>
  <si>
    <t>2019-07-12T03:19:09.994-05:00</t>
  </si>
  <si>
    <t>PRJ-2450</t>
  </si>
  <si>
    <t>Seismic Assessment of Corroded Reinforced Concrete Structures - An experimental and prediction database</t>
  </si>
  <si>
    <t>snat568: Sunil Nataraj</t>
  </si>
  <si>
    <t>QuakeCoRE - 17116</t>
  </si>
  <si>
    <t>2019-07-14T22:12:32.060-05:00</t>
  </si>
  <si>
    <t>StEER - Hurricane Barry (2019): Event Briefing</t>
  </si>
  <si>
    <t>2019-07-15T15:13:20.304-05:00</t>
  </si>
  <si>
    <t>PRJ-2452</t>
  </si>
  <si>
    <t>Applied StreetView Demo Data</t>
  </si>
  <si>
    <t>2019-07-17T11:59:33.274-05:00</t>
  </si>
  <si>
    <t>Triaxial Test</t>
  </si>
  <si>
    <t>Shear Response of Bio-Cemented Sands with Varying Article Sizes Under Different Stress Paths</t>
  </si>
  <si>
    <t>National Science Foundation (NSF) - CMMI #1537007</t>
  </si>
  <si>
    <t>2019-07-18T09:11:58.131-05:00</t>
  </si>
  <si>
    <t>PRJ-2455</t>
  </si>
  <si>
    <t>Data Driven Approach to Hurricane Debris Modeling</t>
  </si>
  <si>
    <t>bkdukes: Brandon Dukes</t>
  </si>
  <si>
    <t>2019-07-19T11:07:58.523-05:00</t>
  </si>
  <si>
    <t>PRJ-2456</t>
  </si>
  <si>
    <t>Summer 2019 Workshop SfM Module</t>
  </si>
  <si>
    <t>jwartman: Joseph Wartman</t>
  </si>
  <si>
    <t>julia16: Julia Swanson</t>
  </si>
  <si>
    <t>2019-07-19T16:33:05.540-05:00</t>
  </si>
  <si>
    <t>PRJ-2457</t>
  </si>
  <si>
    <t>NEUP Project</t>
  </si>
  <si>
    <t>majides: Majid Ebad Sichani</t>
  </si>
  <si>
    <t>2019-07-19T18:08:39.427-05:00</t>
  </si>
  <si>
    <t>PRJ-2458</t>
  </si>
  <si>
    <t>Parallel_Mex</t>
  </si>
  <si>
    <t>archbold: Jorge Archbold</t>
  </si>
  <si>
    <t>vabuchar: Veronica Abuchar</t>
  </si>
  <si>
    <t>2019-07-21T15:54:14.009-05:00</t>
  </si>
  <si>
    <t>NEESR E-Defense Base Isolation 2013: 1 system identification</t>
  </si>
  <si>
    <t>johnsone: Erik Johnson</t>
  </si>
  <si>
    <t>rchriste: Richard Christenson</t>
  </si>
  <si>
    <t>yth_usc: Tianhao Yu, pbrewick: Patrick Brewick</t>
  </si>
  <si>
    <t>NEESR Planning / Collaborative Research: Toward Experimental Verification of Controllable Damping Strategies for Base Isolated Buildings - NSF CMMI 13-44937/13-44622</t>
  </si>
  <si>
    <t>2019-07-21T16:18:47.428-05:00</t>
  </si>
  <si>
    <t>NEESR E-Defense Base Isolation 2013: 2 calibrated linear FEM</t>
  </si>
  <si>
    <t>NEESR E-Defense Base Isolation 2013: 1 system identification: https://doi.org/10.17603/ds2-3d7a-x318</t>
  </si>
  <si>
    <t>2019-07-21T16:31:56.983-05:00</t>
  </si>
  <si>
    <t>PRJ-2461</t>
  </si>
  <si>
    <t>NEESR E-Defense Base Isolation 2013: 3 isolation-layer modeling</t>
  </si>
  <si>
    <t>NEESR E-Defense Base Isolation 2013: 2 calibrated linear FEM: https://doi.org/10.17603/ds2-6jy8-1n72, NEESR E-Defense Base Isolation 2013: 1 system identification: https://doi.org/10.17603/ds2-3d7a-x318</t>
  </si>
  <si>
    <t>2019-07-21T16:39:22.788-05:00</t>
  </si>
  <si>
    <t>PRJ-2462</t>
  </si>
  <si>
    <t>Finite Element Models</t>
  </si>
  <si>
    <t>NEESR E-Defense Base Isolation 2013: 4 nonlinear FEM and response</t>
  </si>
  <si>
    <t>NEESR E-Defense Base Isolation 2013: 1 system identification: https://doi.org/10.17603/ds2-3d7a-x318, NEESR E-Defense Base Isolation 2013: 2 calibrated linear FEM: https://doi.org/10.17603/ds2-6jy8-1n72, NEESR E-Defense Base Isolation 2013: 3 isolation-layer modeling: https://doi.org/10.17603/ybv4-xq74</t>
  </si>
  <si>
    <t>pbrewick: Patrick Brewick</t>
  </si>
  <si>
    <t>2019-07-21T16:48:08.540-05:00</t>
  </si>
  <si>
    <t>PRJ-2463</t>
  </si>
  <si>
    <t>NHERI Session at the NHW 2019</t>
  </si>
  <si>
    <t>julionco: Julio Ramirez</t>
  </si>
  <si>
    <t>csthomps: Christopher Thompson, pauschke: Joy Pauschke</t>
  </si>
  <si>
    <t>2019-07-22T11:10:48.201-05:00</t>
  </si>
  <si>
    <t>PRJ-2464</t>
  </si>
  <si>
    <t>ejcha: Eun Jeong Cha</t>
  </si>
  <si>
    <t>2019-07-23T13:51:33.171-05:00</t>
  </si>
  <si>
    <t>PRJ-2465</t>
  </si>
  <si>
    <t>Puerto Rico, Hurricane Maria, GEER</t>
  </si>
  <si>
    <t>kayen: Robert Kayen</t>
  </si>
  <si>
    <t>2019-07-23T16:29:16.600-05:00</t>
  </si>
  <si>
    <t>PRJ-2466</t>
  </si>
  <si>
    <t>DesignSafe-QuakeCoRE Cyberinfrastructure Workshop</t>
  </si>
  <si>
    <t>erathje: Ellen Rathje</t>
  </si>
  <si>
    <t>marafi: Nasser Marafi, ddempsey: David Dempsey, leer: Robin Lee, bbradley: Brendon Bradley, cockeril: Tim Cockerill, cde62: Chris De La Torre, tg841412: Fernando Garcia, vantaj94: Joseph Vantassel, maxs3: Max Stephens, millen: Maxim Millen, c_w: Charles Wang, cbs51: Claudio Schill, sgpaal: Stephanie Paal, pzimmaro: Paolo Zimmaro</t>
  </si>
  <si>
    <t>2019-07-23T16:36:55.368-05:00</t>
  </si>
  <si>
    <t>PRJ-2467</t>
  </si>
  <si>
    <t>Meter-scale Bio-cementation Soil Column Experiments</t>
  </si>
  <si>
    <t>mggomez: Michael Gomez</t>
  </si>
  <si>
    <t>jdejong: Jason Dejong</t>
  </si>
  <si>
    <t>Engineering Research Center for Bio-mediated and Bio-inspired Geotechnics (CBBG) - NSF Cooperative Agreement No. EEC-1449501</t>
  </si>
  <si>
    <t>2019-07-24T12:49:18.953-05:00</t>
  </si>
  <si>
    <t>PRJ-2468</t>
  </si>
  <si>
    <t>2011 Tohoku Earthquake</t>
  </si>
  <si>
    <t>2019-07-24T13:06:35.809-05:00</t>
  </si>
  <si>
    <t>PRJ-2469</t>
  </si>
  <si>
    <t>Inventory of Seismic Structural Evaluations, Performance Functions and Taxonomies for Buildings</t>
  </si>
  <si>
    <t>mflint: Madeleine Flint</t>
  </si>
  <si>
    <t>jlee6925: Jeonghyun Lee, mmusetic: Matthew Musetich, sharifim: Mahyar Sharifi Mood, mz68: Mohsen Zaker Esteghamati</t>
  </si>
  <si>
    <t>2019-07-29T14:04:03.790-05:00</t>
  </si>
  <si>
    <t>PRJ-2470</t>
  </si>
  <si>
    <t>Collaborative Research: Hybrid Experimental-Numerical Methodology and Field Calibration for Characterization of Peak Wind Effects on Low-Rise Buildings and Their Appurtenances</t>
  </si>
  <si>
    <t>dorothy: Dorothy Reed</t>
  </si>
  <si>
    <t>glyman: Greg Lyman</t>
  </si>
  <si>
    <t>fcdvip: Changda Feng, dechen: Dejiang Chen, wtlee: Wesley Lee, arindam1: Arindam Gan Chowdhury, peairwi: Peter Irwin, jeste059: Johnny Estephan</t>
  </si>
  <si>
    <t>Collaborative Research: Hybrid Experimental-Numerical Methodology and Field Calibration for Characterization of Peak Wind Effects on Low-Rise Buildings and Their Appurtenances - 1824995</t>
  </si>
  <si>
    <t>2019-07-30T15:22:20.240-05:00</t>
  </si>
  <si>
    <t>Wall of Wind International Hurricane Research Center, Florida International University</t>
  </si>
  <si>
    <t>PRJ-2472</t>
  </si>
  <si>
    <t>Potree Manual Testing</t>
  </si>
  <si>
    <t>2019-07-31T16:40:19.727-05:00</t>
  </si>
  <si>
    <t>PRJ-2473</t>
  </si>
  <si>
    <t>BridgeFoundation_Soil_Interaction</t>
  </si>
  <si>
    <t>msayed: Mohamed Sayed</t>
  </si>
  <si>
    <t>2019-08-02T09:19:17.235-05:00</t>
  </si>
  <si>
    <t>Undergraduate Research Experience (REU), NHERI 2019: Fabrication of a Semi-Active Friction Damper</t>
  </si>
  <si>
    <t>mstiles: Mitchell Stiles</t>
  </si>
  <si>
    <t>swa313: Safwan Al Subaihawi, jmr5: James Ricles, liangcao: Liang Cao</t>
  </si>
  <si>
    <t>- NSF, Natural Hazards Engineering Research Infrastructure, Network Coordination Office 1612144</t>
  </si>
  <si>
    <t>2019-08-03T12:16:58.720-05:00</t>
  </si>
  <si>
    <t>Advanced Technology for Large Structural Systems (ATLSS) Engineering Research Center, Lehigh University</t>
  </si>
  <si>
    <t>Undergraduate Research Experience  (REU) 2019: Advancing the Knowledge on the Performance of Steel Collectors in Steel Building Structures</t>
  </si>
  <si>
    <t>rsause1: Richard Sause</t>
  </si>
  <si>
    <t>jmr5: James Ricles</t>
  </si>
  <si>
    <t>cmaginot: Cecelia Maginot</t>
  </si>
  <si>
    <t>- NSF, Natural Hazards Research Infrastructure, Network Coordination Office 1612144</t>
  </si>
  <si>
    <t>2019-08-03T17:05:29.741-05:00</t>
  </si>
  <si>
    <t>Undergraduate Research Experience (REU), NHERI 2019: Limitations of Multi-channel Analysis of Surface Waves (MASW) Method on Subsurface Anomaly Detection</t>
  </si>
  <si>
    <t>brcox: Brady Cox</t>
  </si>
  <si>
    <t>jkssengo: Jethro Ssengonzi, vantaj94: Joseph Vantassel, uarslan1: Ugur Arslan, jcrocker: Jodie Crocker</t>
  </si>
  <si>
    <t>NSF, Natural Hazards Engineering Research Infrastructure, Network Coordination Office, 1612144 - NSF, Natural Hazards Engineering Research Infrastructure, Network Coordination Office,1612144</t>
  </si>
  <si>
    <t>2019-08-04T01:47:48.000-05:00</t>
  </si>
  <si>
    <t>Undergraduate Research Experience (REU), NHERI 2019: Using Social Media for Post-Disaster Assessment</t>
  </si>
  <si>
    <t>ferlago: Fernanda Lago Arroyo</t>
  </si>
  <si>
    <t>NSF-CMMI - 16121441</t>
  </si>
  <si>
    <t>2019-08-04T21:19:05.333-05:00</t>
  </si>
  <si>
    <t>PRJ-2478</t>
  </si>
  <si>
    <t>Undergraduate Research Experience (REU), NHERI 2019: Effects of Cyclic Loading on Jacket Foundations of Offshore Wind Turbines in Sandy Soils</t>
  </si>
  <si>
    <t>ahussien: Ahmed Hussien</t>
  </si>
  <si>
    <t>nata_mej: Natasha Mejias Ramirez, kpopp6: Kathryn Popp</t>
  </si>
  <si>
    <t>NSF, Natural Hazards Engineering Research Infrastructure, Network Coordination Office - 1612144</t>
  </si>
  <si>
    <t>2019-08-04T22:49:42.182-05:00</t>
  </si>
  <si>
    <t>PRJ-2481</t>
  </si>
  <si>
    <t>Collaborative Research: Bridging the In-situ and Elemental Cyclic Response of Transitional Soils</t>
  </si>
  <si>
    <t>stokoe: Kenneth Stokoe</t>
  </si>
  <si>
    <t>fymenq: Farnyuh Menq, rkent: Robert Kent, thebens: Benchen Zhang</t>
  </si>
  <si>
    <t>2019-08-05T13:13:29.303-05:00</t>
  </si>
  <si>
    <t>PRJ-2482</t>
  </si>
  <si>
    <t>RAPID Liquefaction Mitigation of Silts using MIDP and Field Testing with NHERI@UTexas Large Mobile Shakers</t>
  </si>
  <si>
    <t>karash: Arash Khosravifar</t>
  </si>
  <si>
    <t>dmoug: Diane Moug, stokoe: Kenneth Stokoe</t>
  </si>
  <si>
    <t>thebens: Benchen Zhang, rkent: Robert Kent, sorenson: Kayla Sorenson, fymenq: Farnyuh Menq</t>
  </si>
  <si>
    <t>2019-08-05T13:18:36.756-05:00</t>
  </si>
  <si>
    <t>PRJ-2483</t>
  </si>
  <si>
    <t>Eager: Exploring machine learning and multiscale atmospheric simulation to elucidate the role of geomorphic complexity in enhancing damage during extreme wind events</t>
  </si>
  <si>
    <t>phorrest: Forrest Masters</t>
  </si>
  <si>
    <t>jrduf: Justin Davis, laponte: Luis Aponte</t>
  </si>
  <si>
    <t>jorge_x: Jorge Santiago-Hernandez, aroman: Anaira Rom√°n</t>
  </si>
  <si>
    <t>2019-08-05T16:42:03.402-05:00</t>
  </si>
  <si>
    <t>Research Experience (REU), NHERI 2019: Effects of Cyclic Loading on Jacket Foundations of Offshore Wind Turbines in Sandy Soils</t>
  </si>
  <si>
    <t>kpopp6: Kathryn Popp</t>
  </si>
  <si>
    <t>nata_mej: Natasha Mejias Ramirez</t>
  </si>
  <si>
    <t>2019-08-05T21:09:37.543-05:00</t>
  </si>
  <si>
    <t>PRJ-2485</t>
  </si>
  <si>
    <t>NSF #1537788: Enabling Next Generation Hybridized Wood Buildings for Resilient and Sustainable Construction</t>
  </si>
  <si>
    <t>dnthang: Thang Dao</t>
  </si>
  <si>
    <t>saaleti: Sriram Aaleti, jwv: John Van De Lindt</t>
  </si>
  <si>
    <t>tunt78: Tu Nguyen, hoxuantu: Tu Ho, kobir: Kobir Hossain, dnthang: Thang Dao</t>
  </si>
  <si>
    <t>2019-08-06T11:17:12.820-05:00</t>
  </si>
  <si>
    <t>PRJ-2486</t>
  </si>
  <si>
    <t>UTinvert Data</t>
  </si>
  <si>
    <t>vantaj94: Joseph Vantassel</t>
  </si>
  <si>
    <t>2019-08-06T12:17:55.283-05:00</t>
  </si>
  <si>
    <t>Undergraduate Research Experience (REU), NHERI 2019: Seismic Tests of Self-Centering CLT Shear Wall with Floor Diaphragm and Gravity Load System</t>
  </si>
  <si>
    <t>alia77: Alia Amer, tonyclay: Anthony Clay</t>
  </si>
  <si>
    <t>2019-08-06T13:11:28.339-05:00</t>
  </si>
  <si>
    <t>PRJ-2488</t>
  </si>
  <si>
    <t>Undergraduate Research Experience (REU): Seismic Tests of Self-Centering CLT Shear Wall with Floor Diaphragm and Gravity Load System</t>
  </si>
  <si>
    <t>tonyclay: Anthony Clay</t>
  </si>
  <si>
    <t>2019-08-06T13:18:46.619-05:00</t>
  </si>
  <si>
    <t>PRJ-2489</t>
  </si>
  <si>
    <t>Simulating Hurricane Wind Flows Around Buildings with Laboratory and Numerical Models</t>
  </si>
  <si>
    <t>dnolan: David Nolan</t>
  </si>
  <si>
    <t>jrduf: Justin Davis, georgeb: George Bryan, knievel: Jason Knievel</t>
  </si>
  <si>
    <t>PREEVENTS Track 2: Collaborative Research: More resilient coastal cities and better hurricane forecasts through multi-scale modeling of extreme winds in the urban canopy - NSF ICER-1663978</t>
  </si>
  <si>
    <t>2019-08-06T13:26:43.354-05:00</t>
  </si>
  <si>
    <t>PRJ-2490</t>
  </si>
  <si>
    <t>Mexico Beach RAPID</t>
  </si>
  <si>
    <t>csjansen: Craig Jansen</t>
  </si>
  <si>
    <t>2019-08-06T14:40:59.065-05:00</t>
  </si>
  <si>
    <t>PRJ-2491</t>
  </si>
  <si>
    <t>Simulation of synthetic tsunami intensity measures with stochastic earthquake slip model</t>
  </si>
  <si>
    <t>crempien: Jorge Crempien</t>
  </si>
  <si>
    <t>2019-08-06T16:51:25.152-05:00</t>
  </si>
  <si>
    <t>Undergraduate Research Experience (REU), NHERI 2019: Evaluation of Wind Induced Loads on Irregular Shaped One-Story Houses</t>
  </si>
  <si>
    <t>morganw: Morgan Wetz</t>
  </si>
  <si>
    <t>mmatu016: Manuel Matus, fcdvip: Changda Feng, izisis: Ioannis Zisis</t>
  </si>
  <si>
    <t>NSF, Natural Hazards Engineering Research Infrastructure, Network Coordination Office 1612144 -</t>
  </si>
  <si>
    <t>2019-08-06T18:05:55.378-05:00</t>
  </si>
  <si>
    <t>PRJ-2493</t>
  </si>
  <si>
    <t>Wind Tunnel Testing and Field Measurement of Winds to Evaluate Hurricane Maria's Impacts on Puerto Rico</t>
  </si>
  <si>
    <t>bphilli: Brian Phillips</t>
  </si>
  <si>
    <t>jmain: Joseph Main, yeodh: Donghun Yeo, celevi: Marc Levitan, rcatarel: Ryan Catarelli</t>
  </si>
  <si>
    <t>National Institute of Standards and Technology Contract with University of Florida - 1333ND19PNB730233</t>
  </si>
  <si>
    <t>2019-08-07T11:24:23.307-05:00</t>
  </si>
  <si>
    <t>Undergraduate Research Experience (REU), NHERI 2019: Survey and Investigation of Residential Buildings Damaged by Hurricane Michael</t>
  </si>
  <si>
    <t>kgurley: Kurtis Gurley</t>
  </si>
  <si>
    <t>ev8357: Eduardo Vilanova, allystev: Allison Stevens, dportis: D'Angelo Portis</t>
  </si>
  <si>
    <t>2019-08-07T14:23:12.960-05:00</t>
  </si>
  <si>
    <t>Powell Family Structures and Materials Laboratory, University of Florida</t>
  </si>
  <si>
    <t>PRJ-2495</t>
  </si>
  <si>
    <t>Cyclic degradation effects on failure mechanism in natural clays</t>
  </si>
  <si>
    <t>rfinno: Richard Finno</t>
  </si>
  <si>
    <t>sangrae: Sangrae Kim</t>
  </si>
  <si>
    <t>2019-08-07T15:43:14.414-05:00</t>
  </si>
  <si>
    <t>PRJ-2496</t>
  </si>
  <si>
    <t>Lightly concrete wall tests</t>
  </si>
  <si>
    <t>ylu765: Yiqiu Lu</t>
  </si>
  <si>
    <t>2019-08-07T17:45:04.330-05:00</t>
  </si>
  <si>
    <t>PRJ-2497</t>
  </si>
  <si>
    <t>OpenFOAM - examples</t>
  </si>
  <si>
    <t>margod: Maria Giovanna Durante</t>
  </si>
  <si>
    <t>hgurram: Harika Gurram</t>
  </si>
  <si>
    <t>2019-08-08T13:42:11.537-05:00</t>
  </si>
  <si>
    <t>Undergraduate Research Experience (REU), NHERI 2019: A Data Processing and Visualization Framework for Hurricane Debris Modeling</t>
  </si>
  <si>
    <t>NSF, Natural Hazards Engineering Research Infrastructure, Network Coordination Office 1612144 - NSF, Natural Hazards Engineering Research Infrastructure, Network Coordination Office 1612144</t>
  </si>
  <si>
    <t>2019-08-10T13:33:42.586-05:00</t>
  </si>
  <si>
    <t>UNDERGRADUATE RESEARCH EXPERIENCE (REU), NHERI 2019: A DATA PROCESSING FRAMEWORK FOR THE ADVANCEMENT OF HURRICANE DEBRIS MODELING</t>
  </si>
  <si>
    <t>cgd94: Catalina Gonzalez</t>
  </si>
  <si>
    <t>rebeca_m: Rebeca Molina</t>
  </si>
  <si>
    <t>National Science Foundation (NSF) - NSF-CMMI-1612144I</t>
  </si>
  <si>
    <t>2019-08-11T20:11:46.304-05:00</t>
  </si>
  <si>
    <t>PRJ-2500</t>
  </si>
  <si>
    <t>Field Recon Project (Trash)</t>
  </si>
  <si>
    <t>2019-08-12T13:17:43.632-05:00</t>
  </si>
  <si>
    <t>PRJ-2501</t>
  </si>
  <si>
    <t>Ridgecrest Earthquake Mapping</t>
  </si>
  <si>
    <t>2019-08-12T13:20:27.191-05:00</t>
  </si>
  <si>
    <t>PRJ-2503</t>
  </si>
  <si>
    <t>data1</t>
  </si>
  <si>
    <t>nipinghe: Pinghe Ni</t>
  </si>
  <si>
    <t>2019-08-14T01:02:16.793-05:00</t>
  </si>
  <si>
    <t>PRJ-2504</t>
  </si>
  <si>
    <t>PVLAB: Surf Zone Vorticity and Advection (RODSEX) Field Experiment</t>
  </si>
  <si>
    <t>PVLAB Field studies: https://pv-lab.org</t>
  </si>
  <si>
    <t>selgar1: Steve Elgar</t>
  </si>
  <si>
    <t>hugger: Britt Raubenheimer</t>
  </si>
  <si>
    <t>2019-08-15T10:26:13.926-05:00</t>
  </si>
  <si>
    <t>Undergraduate Research Experience (REU), NHERI 2019: LARGE SCALE TESTING TO INVESTIGATE THE AERODYNAMICS OF ELEVATED HOUSES</t>
  </si>
  <si>
    <t>jamal: Muhammad Jamal</t>
  </si>
  <si>
    <t>nabde006: Nourhan Abdelfatah, fcdvip: Changda Feng, aelawady: Amal Elawady</t>
  </si>
  <si>
    <t>NSF, Natural Hazards Engineering Research Infrastructure, Network Coordination Office 1612144 - NSF-CMMI-1612144I</t>
  </si>
  <si>
    <t>2019-08-15T13:09:14.503-05:00</t>
  </si>
  <si>
    <t>PRJ-2506</t>
  </si>
  <si>
    <t>2019 Ridgecrest, CA Earthquake Reconnaissance</t>
  </si>
  <si>
    <t>awlyda: Andrew Lyda</t>
  </si>
  <si>
    <t>jstewart: Jonathan Stewart, jsean: J. Sean Yeung</t>
  </si>
  <si>
    <t>2019-08-16T18:44:56.862-05:00</t>
  </si>
  <si>
    <t>PRJ-2507</t>
  </si>
  <si>
    <t>OpenSees examples practice</t>
  </si>
  <si>
    <t>kanika27: Kanika Lamba</t>
  </si>
  <si>
    <t>kanika: Kanika Lamba</t>
  </si>
  <si>
    <t>2019-08-20T13:33:01.295-05:00</t>
  </si>
  <si>
    <t>PRJ-2508</t>
  </si>
  <si>
    <t>Anchorage transportation network analysis under seismic hazards</t>
  </si>
  <si>
    <t>mschoett: Matthew Schoettler</t>
  </si>
  <si>
    <t>elhaddad: Wael Elhaddad, gomes: Gabriel Gomes, c_w: Charles Wang</t>
  </si>
  <si>
    <t>fbrena: Fernanda Brena</t>
  </si>
  <si>
    <t>2019-08-21T11:40:28.494-05:00</t>
  </si>
  <si>
    <t>EAGER: SSDIM: Generating Synthetic Data on Interdependent Food, Energy, and Transportation Networks via Stochastic, Bi-level Optimization</t>
  </si>
  <si>
    <t>siddiqui: Sauleh Siddiqui</t>
  </si>
  <si>
    <t>ronineff: Roni Neff</t>
  </si>
  <si>
    <t>haravr: Charalampos Avraam, emmamoy: Emma Moynihan</t>
  </si>
  <si>
    <t>EAGER: SSDIM: Generating Synthetic Data on Interdependent Food, Energy, and Transportation Networks via Stochastic, Bi-level Optimization - 1745375</t>
  </si>
  <si>
    <t>2019-08-21T23:03:57.833-05:00</t>
  </si>
  <si>
    <t>PRJ-2512</t>
  </si>
  <si>
    <t>Spatial variability of small-strain stiffness, G0, and the effect on ground movements related to geotechnical construction in urban areas</t>
  </si>
  <si>
    <t>2019-08-23T07:39:30.873-05:00</t>
  </si>
  <si>
    <t>Undergraduate Research Experience (REU), NHERI 2019: Progressive Damage Assessment of On-Slab and Elevated Structures from Storm Surge and Waves Using LiDAR in a Laboratory Wave Basin</t>
  </si>
  <si>
    <t>caileeny: Caileen Yu</t>
  </si>
  <si>
    <t>dancox: Daniel Cox</t>
  </si>
  <si>
    <t>chee: Erzhuo Che, toritomi: Tori Tomiczek, abarbosa: Andre Barbosa</t>
  </si>
  <si>
    <t>NSF, Natural Hazards Engineering Research Infrastructure, Network Coordination Office 1612144 - 1612144</t>
  </si>
  <si>
    <t>2019-08-23T12:04:05.050-05:00</t>
  </si>
  <si>
    <t>O.H. Hinsdale Wave Research Laboratory, Oregon State University</t>
  </si>
  <si>
    <t>Undergraduate Research Experience (REU), NHERI 2019: Seismic Performance of a Steel Structure Using SAP 2000</t>
  </si>
  <si>
    <t>gmaub: Grace Mauberret</t>
  </si>
  <si>
    <t>chli0106: Chao-Hsien Li</t>
  </si>
  <si>
    <t>- NSF, Natural Hazards Engineering Infrastructure, Network Coordination Office 1612144</t>
  </si>
  <si>
    <t>2019-08-23T16:56:40.145-05:00</t>
  </si>
  <si>
    <t>Large High Performance Outdoor Shake Table, University of California San Diego</t>
  </si>
  <si>
    <t>Undergraduate Research Experience (REU), NHERI 2019: Configuring a Dynamic Data Acquisition System to Collect Ambient and Forced Vibration Response Data from a Steel Frame Building</t>
  </si>
  <si>
    <t>paraujo: Priscilla Araujo</t>
  </si>
  <si>
    <t>2019-08-23T18:29:48.379-05:00</t>
  </si>
  <si>
    <t>PRJ-2516</t>
  </si>
  <si>
    <t>cmcmcm: Cheng Mao</t>
  </si>
  <si>
    <t>2019-08-23T21:45:05.976-05:00</t>
  </si>
  <si>
    <t>PRJ-2517</t>
  </si>
  <si>
    <t>Undergraduate Research Experience (REU), NHERI 2019: Collection of Ambient Vibration Response Data from a Steel Frame Building and Postprocessing of the Recorded Data</t>
  </si>
  <si>
    <t>novidos: Alvin Zhou</t>
  </si>
  <si>
    <t>2019-08-24T00:50:37.665-05:00</t>
  </si>
  <si>
    <t>Research Experience for Undergraduates (REU), NHERI 2019: Modeling and Seismic Response of a  Steel-framed Composite Diaphragm Structure</t>
  </si>
  <si>
    <t>pldavis: Peter Davis</t>
  </si>
  <si>
    <t>2019-08-24T22:26:58.940-05:00</t>
  </si>
  <si>
    <t>Undergraduate Research Experience (REU), NHERI 2019: A Stochastic Ground Motion Simulation Model Developed for Shallow Crustal Earthquakes Evaluated in a Subduction Zone Setting</t>
  </si>
  <si>
    <t>haley_h: Haley Hostetter</t>
  </si>
  <si>
    <t>NSF, Natural Hazards Engineering Research Infrastructure, Network Coordination Office - 1612144NSF, Natural Hazards Engineering Research Infrastructure, Simulation and Computational Modeling Center (SimCenter) - 1612843</t>
  </si>
  <si>
    <t>2019-08-26T10:37:40.519-05:00</t>
  </si>
  <si>
    <t>PRJ-2520</t>
  </si>
  <si>
    <t>model</t>
  </si>
  <si>
    <t>odai: Odai Shahin</t>
  </si>
  <si>
    <t>2019-08-26T11:43:01.597-05:00</t>
  </si>
  <si>
    <t>PRJ-2521</t>
  </si>
  <si>
    <t>A Data-Driven Approach to Predict the Plastic Hinge Length of Reinforced Concrete Columns and Its Application</t>
  </si>
  <si>
    <t>etacir: Ertugrul Taciroglu</t>
  </si>
  <si>
    <t>bcetiner: Barbaros Cetiner</t>
  </si>
  <si>
    <t>2019-08-26T16:18:29.216-05:00</t>
  </si>
  <si>
    <t>Undergraduate Research Experience (REU) NHERI 2019: Assessing Structural Damage during Hurricane Michael of Low-Rise Large-Volume Steel Structures using Structure-from-Motion and LiDAR</t>
  </si>
  <si>
    <t>emongold: Emily Mongold</t>
  </si>
  <si>
    <t>jberman: Jeffrey Berman, lowes: Laura Lowes, jwartman: Joseph Wartman</t>
  </si>
  <si>
    <t>2019-08-26T22:58:41.930-05:00</t>
  </si>
  <si>
    <t>Databases for rectangular and circular columns</t>
  </si>
  <si>
    <t>h_sezen: Halil Sezen</t>
  </si>
  <si>
    <t>mrazadi: Mohammad Reza Azadi Kakavand</t>
  </si>
  <si>
    <t>2019-08-27T14:17:47.996-05:00</t>
  </si>
  <si>
    <t>Undergraduate Research Experience (REU), NHERI 2019: Effects of Modern Residual Stress Patterns on Inelastic Buckling of Hot-rolled Steel Sections</t>
  </si>
  <si>
    <t>ang120: Alissa Gonzalez</t>
  </si>
  <si>
    <t>NSF REU Grant - CMMI-1612144</t>
  </si>
  <si>
    <t>2019-08-27T16:22:39.800-05:00</t>
  </si>
  <si>
    <t>Circular Column Database</t>
  </si>
  <si>
    <t>NEES: ACI 369 Circular Column Database: https://datacenterhub.org/resources/254</t>
  </si>
  <si>
    <t>The Austrian Marshall Plan Scholarship - 888112614202018</t>
  </si>
  <si>
    <t>2019-08-27T20:45:08.065-05:00</t>
  </si>
  <si>
    <t>Rectangular Column Database</t>
  </si>
  <si>
    <t>NEES: ACI 369 Rectangular Column Database: https://datacenterhub.org/resources/255</t>
  </si>
  <si>
    <t>2019-08-27T20:53:33.900-05:00</t>
  </si>
  <si>
    <t>Limit State Material Manual</t>
  </si>
  <si>
    <t>2019-08-28T02:24:38.157-05:00</t>
  </si>
  <si>
    <t>Undergraduate Research Experience (REU) NHERI 2019: Developing Structure-from-Motion Models from Applied Streetview and UAV Images</t>
  </si>
  <si>
    <t>hwright: Harriet Wright</t>
  </si>
  <si>
    <t>2019-08-28T15:58:29.132-05:00</t>
  </si>
  <si>
    <t>PRJ-2529</t>
  </si>
  <si>
    <t>Undergraduate Research Experience (REU) NHERI 2019: Assessing Building Uplift and Movement from Hurricane Michael's Storm Surge Using 3D Point Clouds Generated by Structure-from-Motion and Light Detection and Ranging</t>
  </si>
  <si>
    <t>lowes: Laura Lowes, jwartman: Joseph Wartman</t>
  </si>
  <si>
    <t>dominicg: Dominic Grasso</t>
  </si>
  <si>
    <t>2019-08-28T22:59:04.417-05:00</t>
  </si>
  <si>
    <t>PRJ-2530</t>
  </si>
  <si>
    <t>Seismic Isolation Bearings - Nuclear applications</t>
  </si>
  <si>
    <t>2019-08-28T23:44:07.059-05:00</t>
  </si>
  <si>
    <t>PRJ-2532</t>
  </si>
  <si>
    <t>DUNEX</t>
  </si>
  <si>
    <t>rsignell: Richard Signell</t>
  </si>
  <si>
    <t>2019-08-30T03:52:09.587-05:00</t>
  </si>
  <si>
    <t>PRJ-2533</t>
  </si>
  <si>
    <t>ESG Blind Prediction - Data Analysis</t>
  </si>
  <si>
    <t>2019-08-30T10:11:11.478-05:00</t>
  </si>
  <si>
    <t>Analysis of Model Wood-Frame Houses</t>
  </si>
  <si>
    <t>sduncan: Sean Duncan, abarbosa: Andre Barbosa, ebryski: Ephraim Bryski</t>
  </si>
  <si>
    <t>Natural Hazards Engineering Research Infrastructure  (NHERI) - 15-598</t>
  </si>
  <si>
    <t>2019-08-31T16:19:06.876-05:00</t>
  </si>
  <si>
    <t>Undergraduate Research Experience (REU), NHERI 2019: Probabilistic Assessment of Earthquake Damage to a Potable Water Network in Shelby County, Tennessee</t>
  </si>
  <si>
    <t>em669: Ellie Month</t>
  </si>
  <si>
    <t>2019-09-02T11:27:38.300-05:00</t>
  </si>
  <si>
    <t>Undergraduate Research Experience (REU), NHERI 2019: Assessing Impacts of Traffic Network Damage from Earthquakes</t>
  </si>
  <si>
    <t>2019-09-02T19:02:14.488-05:00</t>
  </si>
  <si>
    <t>PRJ-2537</t>
  </si>
  <si>
    <t>COAstal STorm Rapid Response (COASTRR): in-situ hydrodynamic and sediment transport measurements during Hurricane Harvey on two Texas barrier islands</t>
  </si>
  <si>
    <t>figlus: Jens Figlus</t>
  </si>
  <si>
    <t>kanarde: Katherine Anarde</t>
  </si>
  <si>
    <t>RAPID: Hurricane Harvey Rapid Response: In-Situ Barrier Island Storm Impact and Recovery Measurements of Hydrodynamics, Morphodynamics, and Sedimentation Acr. Hog and F. Island TX - OCE-1760713</t>
  </si>
  <si>
    <t>2019-09-03T13:42:01.111-05:00</t>
  </si>
  <si>
    <t>Undergraduate Research Experience (REU) 2019: CPT Behavior of Well-graded Granular Soils</t>
  </si>
  <si>
    <t>maktang: Micah Tang, bdsawyer: Brian Sawyer</t>
  </si>
  <si>
    <t>NSF, Natural Hazards Engineering Research Infrastructure, Network Coordination Office 16122144 -</t>
  </si>
  <si>
    <t>2019-09-03T16:10:47.769-05:00</t>
  </si>
  <si>
    <t>PRJ-2540</t>
  </si>
  <si>
    <t>mtaghiza: Manuchehr Taghizadeh Popp</t>
  </si>
  <si>
    <t>glemson: Gerard Lemson</t>
  </si>
  <si>
    <t>dmedv: Dmitry Medvedev, jkim485: Jaiwon Kim, camy1: Camy Chhetri</t>
  </si>
  <si>
    <t>2019-09-04T08:34:55.660-05:00</t>
  </si>
  <si>
    <t>PRJ-2541</t>
  </si>
  <si>
    <t>Data set for validation of numerical models for seismic fluid structure interaction</t>
  </si>
  <si>
    <t>faizanul: Faizan Ul Haq Mir</t>
  </si>
  <si>
    <t>2019-09-04T11:04:01.798-05:00</t>
  </si>
  <si>
    <t>PRJ-2542</t>
  </si>
  <si>
    <t>Collaborate1</t>
  </si>
  <si>
    <t>jkim485: Jaiwon Kim</t>
  </si>
  <si>
    <t>dmedv: Dmitry Medvedev</t>
  </si>
  <si>
    <t>2019-09-04T11:07:14.512-05:00</t>
  </si>
  <si>
    <t>PRJ-2543</t>
  </si>
  <si>
    <t>pub1</t>
  </si>
  <si>
    <t>2019-09-04T11:27:32.701-05:00</t>
  </si>
  <si>
    <t>PRJ-2544</t>
  </si>
  <si>
    <t>2019-09-04T12:39:45.418-05:00</t>
  </si>
  <si>
    <t>PRJ-2545</t>
  </si>
  <si>
    <t>mtaghiza: Manuchehr Taghizadeh Popp, camy1: Camy Chhetri</t>
  </si>
  <si>
    <t>2019-09-04T13:23:37.583-05:00</t>
  </si>
  <si>
    <t>PRJ-2546</t>
  </si>
  <si>
    <t>CSS</t>
  </si>
  <si>
    <t>buniyam: Mustafa Buniya</t>
  </si>
  <si>
    <t>2019-09-06T12:36:53.090-05:00</t>
  </si>
  <si>
    <t>PRJ-2547</t>
  </si>
  <si>
    <t>An Updated Database for Ground Motion Parameters for KiK-net records</t>
  </si>
  <si>
    <t>adrianrm: Adrian Rodriguez-Marek</t>
  </si>
  <si>
    <t>mahdibp: Mahdi Bahrampouri, sharifim: Mahyar Sharifi Mood</t>
  </si>
  <si>
    <t>2019-09-06T15:50:59.595-05:00</t>
  </si>
  <si>
    <t>Effect of Tropical Cyclone Landfall Angle on Storm Surge</t>
  </si>
  <si>
    <t>Physically-based landfalling tropical cyclone scenarios in support of risk assessment: https://doi.org/10.1016/j.wace.2019.100229</t>
  </si>
  <si>
    <t>alexanrv: Alexandra Ramos-Valle</t>
  </si>
  <si>
    <t>NSF-Graduate Research Fellowship Program (GRPF) - DGE-1433187</t>
  </si>
  <si>
    <t>2019-09-09T08:21:42.407-05:00</t>
  </si>
  <si>
    <t>StEER - HURRICANE DORIAN: PRELIMINARY VIRTUAL RECONNAISSANCE REPORT (PVRR)</t>
  </si>
  <si>
    <t>yaheo: Yeongae Heo, ma7mad92: Mohammed Alsieedi, toritomi: Tori Tomiczek, mgartner: Mikael Gartner, thesha: Prethesha Alagusundaramoorthy, dr_msoto: Mariantonieta Gutierrez Soto, jydmarsh: Justin Marshall, hlester: Henry Lester, tkijewsk: Tracy Kijewski-Correa, psc_nist: Shane Crawford, hkm1991: Harish Mulchandani, lauramch: Laura Micheli</t>
  </si>
  <si>
    <t>2019-09-10T15:57:44.463-05:00</t>
  </si>
  <si>
    <t>PRJ-2550</t>
  </si>
  <si>
    <t>Undergraduate Research Experience (REU),NHERI 2019: Integration of Damage and Loss Data with Social Vulnerability Measures</t>
  </si>
  <si>
    <t>pvargas: Paola Vargas</t>
  </si>
  <si>
    <t>mschoett: Matthew Schoettler, zs_adam: Adam Zsarn√≥czay</t>
  </si>
  <si>
    <t>2019-09-11T19:15:31.914-05:00</t>
  </si>
  <si>
    <t>PRJ-2551</t>
  </si>
  <si>
    <t>Experimental study on singly reinforced concrete walls in pre-1970s multi-storey buildings</t>
  </si>
  <si>
    <t>kelwood: Kenneth Elwood, rains123: Tongyue Zhang</t>
  </si>
  <si>
    <t>2019-09-12T17:55:13.364-05:00</t>
  </si>
  <si>
    <t>PRJ-2552</t>
  </si>
  <si>
    <t>Deep Learning for earthquake damage assessment of buildings</t>
  </si>
  <si>
    <t>hkm1991: Harish Mulchandani</t>
  </si>
  <si>
    <t>2019-09-13T01:47:30.199-05:00</t>
  </si>
  <si>
    <t>PRJ-2553</t>
  </si>
  <si>
    <t>ADCIRC model for hurricane maria</t>
  </si>
  <si>
    <t>kmb5482: Kyra Bryant</t>
  </si>
  <si>
    <t>2019-09-13T13:50:37.744-05:00</t>
  </si>
  <si>
    <t>PRJ-2554</t>
  </si>
  <si>
    <t>2019 Site Visit</t>
  </si>
  <si>
    <t>uwrapid1: Rapid Facility1, jberman: Jeffrey Berman, uwrapid2: Rapid Facility2, uwrapid3: Rapid Facility3, troyt: Troy Tanner, uwrapid4: Rapid Facility4, uwrapid5: Rapid Facility5</t>
  </si>
  <si>
    <t>2019-09-17T12:08:09.236-05:00</t>
  </si>
  <si>
    <t>StEER - Hurricane Dorian: Field Assessment Structural Team (FAST-1) Early Access Reconnaissance Report (EARR)</t>
  </si>
  <si>
    <t>2019-09-20T14:07:52.877-05:00</t>
  </si>
  <si>
    <t>PRJ-2556</t>
  </si>
  <si>
    <t>StEER - Hurricane Dorian: Field Assessment Structural Team (FAST) Dataset</t>
  </si>
  <si>
    <t>danielsm: Daniel Smith, awlyda: Andrew Lyda, jydmarsh: Justin Marshall, uwrapid: Rapid Facility</t>
  </si>
  <si>
    <t>2019-09-20T14:08:41.335-05:00</t>
  </si>
  <si>
    <t>PRJ-2557</t>
  </si>
  <si>
    <t>LEAP-2020: Cyclic Direct Simple Shear Tests Performed at GWU</t>
  </si>
  <si>
    <t>mmanzari: Majid Manzari</t>
  </si>
  <si>
    <t>ghoraiby: Mohamed Elghoraiby</t>
  </si>
  <si>
    <t>Liquefaction Experiments and Analysis Projects - CMMI 1635524, CMMI 1635307, CMMI 1635040</t>
  </si>
  <si>
    <t>2019-09-22T17:18:49.610-05:00</t>
  </si>
  <si>
    <t>PRJ-2558</t>
  </si>
  <si>
    <t>Wind velocity measurement using heterogeneous terrain representation by Terraformer</t>
  </si>
  <si>
    <t>sjung: Sungmoon Jung</t>
  </si>
  <si>
    <t>alinejad: Nasrollah Alinejad, jrduf: Justin Davis</t>
  </si>
  <si>
    <t>2019-09-24T16:06:40.050-05:00</t>
  </si>
  <si>
    <t>PRJ-2559</t>
  </si>
  <si>
    <t>UF EF Public Data Sharing - This project is used to share non-project related data with DesignSafe users</t>
  </si>
  <si>
    <t>jrduf: Justin Davis</t>
  </si>
  <si>
    <t>dascp: Scott Powell, jenarice: Jennifer Bridge</t>
  </si>
  <si>
    <t>dxwilson: Dan Wilson, jkralik: John Kralik</t>
  </si>
  <si>
    <t>2019-09-25T13:28:06.143-05:00</t>
  </si>
  <si>
    <t>PRJ-2560</t>
  </si>
  <si>
    <t>Wireless Sensor Network (WSN) system and Lidar experiments for the characterization of strong wind loads on non-structural components and near-surface wind profiles.</t>
  </si>
  <si>
    <t>PRJ-1928  Measurement &amp; Characterization of Hurricane Wind Loads on Structures Using a Wireless Sensing Networking System:</t>
  </si>
  <si>
    <t>pinelli: Jean-Paul Pinelli, slazarus: Steven Lazarus</t>
  </si>
  <si>
    <t>lcw55: Lexia Williams, eworden1: Eric Worden, msplitt: Michael Splitt, hgurram: Harika Gurram</t>
  </si>
  <si>
    <t>Wireless Sensor Network (WSN) system and Lidar experiments for the characterization of strong wind loads on non-structural components and near-surface wind profiles. - NIST 70NANB19H088</t>
  </si>
  <si>
    <t>2019-09-27T09:14:29.649-05:00</t>
  </si>
  <si>
    <t>PRJ-2561</t>
  </si>
  <si>
    <t>Development of Deep Shear Wave Velocity Profiles at Seismic Stations in the Mississippi Embayment</t>
  </si>
  <si>
    <t>cmwood: Clinton Wood</t>
  </si>
  <si>
    <t>akhimel: Ashraf Kamal Himel</t>
  </si>
  <si>
    <t>2019-09-30T10:32:24.733-05:00</t>
  </si>
  <si>
    <t>PRJ-2562</t>
  </si>
  <si>
    <t>Powell Lab Tests_Calibration [UNR and Polymer]</t>
  </si>
  <si>
    <t>apbpkn: Athul Prabhakaran</t>
  </si>
  <si>
    <t>zhq009: Zhijian Qiu</t>
  </si>
  <si>
    <t>2019-10-01T15:50:46.121-05:00</t>
  </si>
  <si>
    <t>PRJ-2563</t>
  </si>
  <si>
    <t>Field_Research_Surveying_Project</t>
  </si>
  <si>
    <t>2019-10-02T13:10:42.028-05:00</t>
  </si>
  <si>
    <t>PRJ-2564</t>
  </si>
  <si>
    <t>StEER - 21 Sept., 2019 Albania, Mw 5.6; 24 Sept., 2019 Kashmir, Mw 5.6 and 26 Sept., 2019 Turkey, Mw 5.7 Earthquakes: Event Briefing</t>
  </si>
  <si>
    <t>selimucb: Selim Gunay</t>
  </si>
  <si>
    <t>2019-10-02T22:58:48.598-05:00</t>
  </si>
  <si>
    <t>PRJ-2567</t>
  </si>
  <si>
    <t>Performance of Reinforced Concrete Structures with Externally Bonded Fiber Reinforced Polymer Composite Retrofits in 2018 Anchorage, AK Earthquake</t>
  </si>
  <si>
    <t>jtatar: Jovan Tatar</t>
  </si>
  <si>
    <t>sandra: Sandra Milev</t>
  </si>
  <si>
    <t>2019-10-04T14:53:21.164-05:00</t>
  </si>
  <si>
    <t>PRJ-2568</t>
  </si>
  <si>
    <t>2019 RAPID DUNEX Training</t>
  </si>
  <si>
    <t>:</t>
  </si>
  <si>
    <t>jirish: Jennifer Irish</t>
  </si>
  <si>
    <t>toritomi: Victoria Johnson, velasque: Liliana Velasquez Montoya, uwrapid: Jake Dafni, bhroston: Benjamin Roston, hoag1: Steven Hoagland, carolm: Carol Massarra, wargula: Anna Wargula, jpeltier: Jacqueline Peltier, awlyda: Andrew Lyda, grilliot: Michael Grilliot, meganb3: Megan Beever</t>
  </si>
  <si>
    <t>2019-10-07T11:18:19.627-05:00</t>
  </si>
  <si>
    <t>PRJ-2570</t>
  </si>
  <si>
    <t>NOAA_CSDL_NWI_SCHISM</t>
  </si>
  <si>
    <t>cockeril: Tim Cockerill</t>
  </si>
  <si>
    <t>hyu05: HaoCheng Yu, wendy611: Wei Huang, yefei: Fei Ye, nweston: Neil Weston, edmyers: Edward Myers, zhangy: Joseph Zhang</t>
  </si>
  <si>
    <t>2019-10-08T14:33:20.826-05:00</t>
  </si>
  <si>
    <t>PRJ-2571</t>
  </si>
  <si>
    <t>CAREER: Quantifying Wind Hazards on Buildings in Urban Environments</t>
  </si>
  <si>
    <t>gorle: Catherine Gorle</t>
  </si>
  <si>
    <t>fcdvip: Changda Feng, arindam1: Arindam Gan Chowdhury, dechen: Dejiang Chen, peairwi: Peter Irwin, giuliap: Giulia Pomaranzi, rliumarq: Roy Liu, conklinw: Walter Conklin</t>
  </si>
  <si>
    <t>2019-10-08T16:25:07.032-05:00</t>
  </si>
  <si>
    <t>PRJ-2572</t>
  </si>
  <si>
    <t>Delta Stewardship Council</t>
  </si>
  <si>
    <t>sbachand: Sandra Bachand, cu_lbl: Craig Ulrich, zhl0623: Zehan Liu, zhliu23: Zehan Liu, swa_rma: Stephen Andrews, pzimmaro: Paolo Zimmaro</t>
  </si>
  <si>
    <t>2019-10-08T16:41:36.433-05:00</t>
  </si>
  <si>
    <t>PRJ-2573</t>
  </si>
  <si>
    <t>earth-sys-ai-01</t>
  </si>
  <si>
    <t>2019-10-10T18:45:18.852-05:00</t>
  </si>
  <si>
    <t>PRJ-2574</t>
  </si>
  <si>
    <t>Monitoring of Reinforced Concrete beams using Acoustic Emission</t>
  </si>
  <si>
    <t>prith28: Prithviraj Desai Desai</t>
  </si>
  <si>
    <t>2019-10-12T05:32:56.431-05:00</t>
  </si>
  <si>
    <t>PRJ-2575</t>
  </si>
  <si>
    <t>Seismic Behaviour of Grouted Connections in Precast Concrete Panels</t>
  </si>
  <si>
    <t>pouya: pouya seifi</t>
  </si>
  <si>
    <t>2019-10-12T15:45:38.798-05:00</t>
  </si>
  <si>
    <t>PRJ-2577</t>
  </si>
  <si>
    <t>StEER - Typhoon Hagibis and Oct. 12, 2019 Earthquake: Event Briefing</t>
  </si>
  <si>
    <t>2019-10-17T08:36:47.596-05:00</t>
  </si>
  <si>
    <t>PRJ-2582</t>
  </si>
  <si>
    <t>Experimental Shake Table tests on one-third scaled RC Frame Structures</t>
  </si>
  <si>
    <t>mrizwan: Muhammad Rizwan</t>
  </si>
  <si>
    <t>2019-10-19T07:01:00.626-05:00</t>
  </si>
  <si>
    <t>PRJ-2586</t>
  </si>
  <si>
    <t>The Database of Flanged Reinforced Concrete Squat Walls</t>
  </si>
  <si>
    <t>chiachen: Jiachen Guo</t>
  </si>
  <si>
    <t>majx: Jiaxing Ma</t>
  </si>
  <si>
    <t>2019-10-21T19:55:58.004-05:00</t>
  </si>
  <si>
    <t>PRJ-2598</t>
  </si>
  <si>
    <t>Comparative models of the human and porcine eye</t>
  </si>
  <si>
    <t>rwatson: Richard Watson</t>
  </si>
  <si>
    <t>dnolen: Drew Nolen</t>
  </si>
  <si>
    <t>2019-10-24T07:07:52.658-05:00</t>
  </si>
  <si>
    <t>PRJ-2599</t>
  </si>
  <si>
    <t>RAW Data for Solar Eclipce August 11, 2018 Over China</t>
  </si>
  <si>
    <t>garmash: Kostyantyn Garmash</t>
  </si>
  <si>
    <t>2019-10-24T08:12:04.074-05:00</t>
  </si>
  <si>
    <t>PRJ-2600</t>
  </si>
  <si>
    <t>StEER - 10.20.2019 Dallas, TX EF-3 Tornado: Event Briefing</t>
  </si>
  <si>
    <t>2019-10-24T10:39:35.498-05:00</t>
  </si>
  <si>
    <t>PRJ-2601</t>
  </si>
  <si>
    <t>LSTM</t>
  </si>
  <si>
    <t>ethy1: Chenglong Li</t>
  </si>
  <si>
    <t>2019-10-27T12:41:13.971-05:00</t>
  </si>
  <si>
    <t>PRJ-2602</t>
  </si>
  <si>
    <t>Cone Penetration Resistance and Dynamic Response of Gravelly Soils via Centrifuge Testing</t>
  </si>
  <si>
    <t>jdejong: Jason DeJong</t>
  </si>
  <si>
    <t>apsturm: Alex Sturm</t>
  </si>
  <si>
    <t>2019-10-28T16:57:12.934-05:00</t>
  </si>
  <si>
    <t>PRJ-2607</t>
  </si>
  <si>
    <t>NOAA_CSDL_NWI_ADCIRC_01</t>
  </si>
  <si>
    <t>edmyers: Edward Myers, dresback: Kendra Dresback</t>
  </si>
  <si>
    <t>2019-10-29T12:17:52.612-05:00</t>
  </si>
  <si>
    <t>PRJ-2608</t>
  </si>
  <si>
    <t>NOAA_CSDL_NWI_FVCOM_01</t>
  </si>
  <si>
    <t>edmyers: Edward Myers</t>
  </si>
  <si>
    <t>2019-10-29T13:04:35.543-05:00</t>
  </si>
  <si>
    <t>PRJ-2609</t>
  </si>
  <si>
    <t>Collapse Performance of Limited Ductile High-Strength RC Columns under Uni-Directional Cyclic Actions</t>
  </si>
  <si>
    <t>sraza: Saim Raza</t>
  </si>
  <si>
    <t>2019-10-29T18:15:31.893-05:00</t>
  </si>
  <si>
    <t>PRJ-2610</t>
  </si>
  <si>
    <t>2019-10-29T18:17:31.290-05:00</t>
  </si>
  <si>
    <t>PRJ-2611</t>
  </si>
  <si>
    <t>Data-driven modeling of generalized seismic response prediction for reinforced concrete structures</t>
  </si>
  <si>
    <t>huan_luo: Huan Luo</t>
  </si>
  <si>
    <t>rak822: Hongrak Pak, sleach: Samuel Leach, sgpaal: Stephanie Paal</t>
  </si>
  <si>
    <t>sgpaal: Stephanie Paal</t>
  </si>
  <si>
    <t>2019-10-30T11:22:58.161-05:00</t>
  </si>
  <si>
    <t>PRJ-2612</t>
  </si>
  <si>
    <t>CE311K</t>
  </si>
  <si>
    <t>kks32: Krishna Kumar</t>
  </si>
  <si>
    <t>2019-10-31T06:13:27.892-05:00</t>
  </si>
  <si>
    <t>PRJ-2613</t>
  </si>
  <si>
    <t>Hazmapper v2</t>
  </si>
  <si>
    <t>jmeiring: Joseph Meiring</t>
  </si>
  <si>
    <t>nathanf: Nathan Franklin</t>
  </si>
  <si>
    <t>2019-10-31T11:04:26.327-05:00</t>
  </si>
  <si>
    <t>PRJ-2614</t>
  </si>
  <si>
    <t>Validation of RVT and simulations for a suite of recorded ground motions</t>
  </si>
  <si>
    <t>mahdibp: Mahdi Bahrampouri, bala_abk: Balakumar Anbazhagan</t>
  </si>
  <si>
    <t>2019-11-01T15:55:16.526-05:00</t>
  </si>
  <si>
    <t>PRJ-2615</t>
  </si>
  <si>
    <t>RPD1037_Racine_Idaho</t>
  </si>
  <si>
    <t>uwrapid: Jake Dafni</t>
  </si>
  <si>
    <t>mjolsen: Michael Olsen, awlyda: Andrew Lyda, grilliot: Michael Grilliot</t>
  </si>
  <si>
    <t>2019-11-04T11:36:37.543-06:00</t>
  </si>
  <si>
    <t>PRJ-2617</t>
  </si>
  <si>
    <t>UCSD Shake Table Tests on Steel Seismic Collector Project</t>
  </si>
  <si>
    <t>rfleisch: Robert Fleischman</t>
  </si>
  <si>
    <t>chli0106: Chao-Hsien Li, rbeckley: Robert Beckley</t>
  </si>
  <si>
    <t>2019-11-04T14:36:47.687-06:00</t>
  </si>
  <si>
    <t>PRJ-2618</t>
  </si>
  <si>
    <t>Data driven structural analysis</t>
  </si>
  <si>
    <t>rak822: Hongrak Pak</t>
  </si>
  <si>
    <t>huan_luo: Huan Luo, sleach: Samuel Leach, sgpaal: Stephanie Paal</t>
  </si>
  <si>
    <t>2019-11-04T15:10:50.887-06:00</t>
  </si>
  <si>
    <t>PRJ-2619</t>
  </si>
  <si>
    <t>Achorage, Alaska Earthquake Anniversary Symposium</t>
  </si>
  <si>
    <t>mo_eeri: Maggie Ortiz-Millan</t>
  </si>
  <si>
    <t>2019-11-05T16:16:23.767-06:00</t>
  </si>
  <si>
    <t>PRJ-2620</t>
  </si>
  <si>
    <t>Southern California Earthquake Center (SCEC) Simulation Validation for Southern California Basins using Ground Motion Recordings</t>
  </si>
  <si>
    <t>goulet: Christine Goulet, ebuka31: Chukwuebuka Nweke</t>
  </si>
  <si>
    <t>2019-11-06T11:52:01.657-06:00</t>
  </si>
  <si>
    <t>PRJ-2621</t>
  </si>
  <si>
    <t>EERI VERT Phase 1 Kisante Philippine Earthquake</t>
  </si>
  <si>
    <t>mhakhama: Manouchehr Hakhamaneshi</t>
  </si>
  <si>
    <t>amartin: Amory Martin, extonm: Maggie Exton, mgartner: Mikael Gartner, will2019: Wilfrid DJIMA, dyyoo8: David Yoo, mhakhama: Manouchehr Hakhamaneshi</t>
  </si>
  <si>
    <t>2019-11-07T09:37:42.341-06:00</t>
  </si>
  <si>
    <t>PRJ-2622</t>
  </si>
  <si>
    <t>E87 Fall 2019</t>
  </si>
  <si>
    <t>krcarran: Karina Carranza</t>
  </si>
  <si>
    <t>kespino1: Kelly Espino, samm824: Samuel Marin, itzhary: Itzhary Tamayo</t>
  </si>
  <si>
    <t>wltcwpf: Pengfei Wang</t>
  </si>
  <si>
    <t>2019-11-07T16:31:31.238-06:00</t>
  </si>
  <si>
    <t>PRJ-2624</t>
  </si>
  <si>
    <t>Developing GMPE for different tectonic regimes with Bayesian regression</t>
  </si>
  <si>
    <t>mahdibp: Mahdi Bahrampouri</t>
  </si>
  <si>
    <t>2019-11-12T10:34:45.442-06:00</t>
  </si>
  <si>
    <t>PRJ-2625</t>
  </si>
  <si>
    <t>RAPID: Critical Infrastructure Disruption and the Food Distribution Network: The Implications for Food Security Following a Natural Disaster</t>
  </si>
  <si>
    <t>NSF-CMMI-1760726: https://www.research.gov/research-portal/appmanager/base/desktop?_nfpb=true&amp;_windowLabel=T31400570011264188753337&amp;wsrp-urlType=blockingAction&amp;wsrp-url=&amp;wsrp-requiresRewrite=&amp;wsrp-navigationalState=eJyLL07OL0i1Tc-JT0rMUYNQtgBZ6Af8&amp;wsrp-interactionState=wlpT31400570011264188753337_action%3DviewRsrDetail%26wlpT31400570011264188753337_fedAwrdId%3D1760726, NSF-CMMI-1760726: https://www.nsf.gov/awardsearch/showAward?AWD_ID=1760726</t>
  </si>
  <si>
    <t>nrosen: Nathanael Rosenheim</t>
  </si>
  <si>
    <t>2019-11-12T16:27:06.297-06:00</t>
  </si>
  <si>
    <t>PRJ-2626</t>
  </si>
  <si>
    <t>NSF IUCRC - Center for Wind Hazard and Infrastructure Performance (WHIP)</t>
  </si>
  <si>
    <t>izisis: Ioannis Zisis</t>
  </si>
  <si>
    <t>kmehta: Kishor Mehta, pinelli: Jean-Paul Pinelli, delongz: Delong Zuo</t>
  </si>
  <si>
    <t>2019-11-13T10:13:32.944-06:00</t>
  </si>
  <si>
    <t>PRJ-2628</t>
  </si>
  <si>
    <t>Static Tests for Ductile and Non-ductile Slender Columns Subjected to Different Loading Protocols</t>
  </si>
  <si>
    <t>tmms331: Tomomi Suzuki</t>
  </si>
  <si>
    <t>2019-11-13T15:17:11.843-06:00</t>
  </si>
  <si>
    <t>PRJ-2629</t>
  </si>
  <si>
    <t>Sediment transport in steep rivers with coarse material</t>
  </si>
  <si>
    <t>vero8376: Veronica Carrillo</t>
  </si>
  <si>
    <t>2019-11-14T15:27:38.153-06:00</t>
  </si>
  <si>
    <t>PRJ-2630</t>
  </si>
  <si>
    <t>Canadian Cordillera Rock Avalanche Case Histories</t>
  </si>
  <si>
    <t>Rock avalanche runout prediction using stochastic analysis of a regional dataset: DOI: 10.1007/s10346-019-01331-3</t>
  </si>
  <si>
    <t>admitch: Andrew Mitchell</t>
  </si>
  <si>
    <t>smcdouga: Scott McDougall</t>
  </si>
  <si>
    <t>mbrideau: Marc-Andre Brideau, jaaron1: Jordan Aaron</t>
  </si>
  <si>
    <t>2019-11-14T16:55:41.747-06:00</t>
  </si>
  <si>
    <t>PRJ-2631</t>
  </si>
  <si>
    <t>hamid70: hamid dehnavi</t>
  </si>
  <si>
    <t>2019-11-16T00:52:34.450-06:00</t>
  </si>
  <si>
    <t>PRJ-2632</t>
  </si>
  <si>
    <t>surveying hw</t>
  </si>
  <si>
    <t>burchb13: Bret Burch</t>
  </si>
  <si>
    <t>2019-11-18T04:26:12.770-06:00</t>
  </si>
  <si>
    <t>PRJ-2633</t>
  </si>
  <si>
    <t>Numerical modeling of steel-plate shear walls</t>
  </si>
  <si>
    <t>gferman: Gaston Fermandois</t>
  </si>
  <si>
    <t>2019-11-18T07:26:50.808-06:00</t>
  </si>
  <si>
    <t>PRJ-2634</t>
  </si>
  <si>
    <t>STKO_Webinars</t>
  </si>
  <si>
    <t>massimo: Massimo Petracca</t>
  </si>
  <si>
    <t>fnetsch: Francis Netscher, nathanf: Nathan Franklin</t>
  </si>
  <si>
    <t>2019-11-18T11:40:00.906-06:00</t>
  </si>
  <si>
    <t>PRJ-2635</t>
  </si>
  <si>
    <t>Cyber-physical Design and Optimization of Tall Building Dynamics Using Aeroelastic Wind Tunnel Modeling (VSD)</t>
  </si>
  <si>
    <t>plf123: Pedro Fern√°ndez-Cab√°n, jenarice: Jennifer Rice, jrduf: Justin Davis, whiteman: Michael Whiteman</t>
  </si>
  <si>
    <t>2019-11-19T11:23:56.518-06:00</t>
  </si>
  <si>
    <t>PRJ-2636</t>
  </si>
  <si>
    <t>Cyber-physical Design and Optimization of Tall Building Aerodynamics Using Aeroelastic Wind Tunnel Modeling (AFS)</t>
  </si>
  <si>
    <t>2019-11-19T11:32:32.502-06:00</t>
  </si>
  <si>
    <t>PRJ-2637</t>
  </si>
  <si>
    <t>RAPID 1</t>
  </si>
  <si>
    <t>2019-11-19T14:14:13.430-06:00</t>
  </si>
  <si>
    <t>PRJ-2638</t>
  </si>
  <si>
    <t>Multi-Directional cyclic testing of cross-laminated timber self-centering shear wall-floor diaphragm subassemblies</t>
  </si>
  <si>
    <t>alia77: Alia Amer, tmarullo: Thomas Marullo</t>
  </si>
  <si>
    <t>2019-11-20T13:48:20.208-06:00</t>
  </si>
  <si>
    <t>PRJ-2639</t>
  </si>
  <si>
    <t>GEER Hurricane Florence</t>
  </si>
  <si>
    <t>lwooten: R. Lee Wooten</t>
  </si>
  <si>
    <t>fliu48: Fangzhou Liu</t>
  </si>
  <si>
    <t>2019-11-20T19:28:44.121-06:00</t>
  </si>
  <si>
    <t>PRJ-2640</t>
  </si>
  <si>
    <t>RAPID: Data collection at 2019 E-Defense RC Moment Frame Testing</t>
  </si>
  <si>
    <t>calvipao: Paolo Calvi</t>
  </si>
  <si>
    <t>lowes: Laura Lowes</t>
  </si>
  <si>
    <t>moh_aly: Mohamed Moustafa, jberman: Jeffrey Berman, uwrapid: Jake Dafni, sweetta: Tatsuhiko Sweet, jpeltier: Jacqueline Peltier, awlyda: Andrew Lyda</t>
  </si>
  <si>
    <t>2019-11-21T02:11:29.201-06:00</t>
  </si>
  <si>
    <t>PRJ-2641</t>
  </si>
  <si>
    <t>POWER TRANSMISSION</t>
  </si>
  <si>
    <t>luceba: Luis Celorrio</t>
  </si>
  <si>
    <t>2019-11-21T04:13:45.418-06:00</t>
  </si>
  <si>
    <t>PRJ-2642</t>
  </si>
  <si>
    <t>Hurricane Michael - roof damage quantification</t>
  </si>
  <si>
    <t>apaleo: Andres Paleo</t>
  </si>
  <si>
    <t>2019-11-21T15:51:41.450-06:00</t>
  </si>
  <si>
    <t>PRJ-2644</t>
  </si>
  <si>
    <t>2018 Natural Hazards Digital Reconnaissance Database</t>
  </si>
  <si>
    <t>cwittich: Christine Wittich</t>
  </si>
  <si>
    <t>2019-11-24T20:09:12.654-06:00</t>
  </si>
  <si>
    <t>PRJ-2645</t>
  </si>
  <si>
    <t>A Community Resilience-Focused Technical Investigation of the 2016 Lumberton, North Carolina Flood: Multi-disciplinary approach</t>
  </si>
  <si>
    <t>The Lumberton, North Carolina Flood of 2016: A Community Resilience Focused Technical Investigation: https://nvlpubs.nist.gov/nistpubs/SpecialPublications/NIST.SP.1230.pdf</t>
  </si>
  <si>
    <t>jwv: John van de Lindt</t>
  </si>
  <si>
    <t>jmitrani: Judith Mitrani-Reiser</t>
  </si>
  <si>
    <t>derden: Derya Deniz, tobinjen: Jennifer Tobin, shamideh: Sara Hamideh, esutley: Elaina Sutley, toritomi: Victoria Johnson, memarim1: MEHRDAD MEMARI, billcoul: William Coulbourne, nrosen: Nathanael Rosenheim, abarbosa: Andre Barbosa, helgeson: Jennifer Helgeson, psc_nist: Shane Crawford, mkoliou: Maria Koliou, loripeek: Lori Peek</t>
  </si>
  <si>
    <t>2019-11-25T10:30:02.136-06:00</t>
  </si>
  <si>
    <t>PRJ-2646</t>
  </si>
  <si>
    <t>Collaborative Research: Development, experimental validation and case studies for the next generation of landslide tsunami models for coastal hazard mitigation</t>
  </si>
  <si>
    <t>sgrilli: Stephan Grilli</t>
  </si>
  <si>
    <t>jtkirby: James Kirby, gma: Gangfeng Ma</t>
  </si>
  <si>
    <t>2019-11-27T10:02:45.978-06:00</t>
  </si>
  <si>
    <t>PRJ-2647</t>
  </si>
  <si>
    <t>2019-11-27T10:18:47.528-06:00</t>
  </si>
  <si>
    <t>PRJ-2648</t>
  </si>
  <si>
    <t>S1</t>
  </si>
  <si>
    <t>oilhan2: Okan Ilhan</t>
  </si>
  <si>
    <t>2019-11-28T22:42:57.488-06:00</t>
  </si>
  <si>
    <t>PRJ-2649</t>
  </si>
  <si>
    <t>EERI VERT Albania Earthquake Phase 1 Report</t>
  </si>
  <si>
    <t>hwibowo: Hartanto Wibowo, tonatiuh: Tonatiuh Rodriguez-Nikl, alammo37: Mohammad Alam, mgartner: Mikael Gartner, brisidi: Brisid Isufi, munal66: Mehmet Unal, will2019: Wilfrid DJIMA, wmhassan: Wael Hassan, dyyoo8: David Yoo</t>
  </si>
  <si>
    <t>2019-12-02T19:48:34.985-06:00</t>
  </si>
  <si>
    <t>PRJ-2650</t>
  </si>
  <si>
    <t>Implications of Simulated Motions for M9 Cascadia Subduction Zone Earthquake: Collborative Research with University of Washington and USGS</t>
  </si>
  <si>
    <t>meberhar: Marc Eberhard</t>
  </si>
  <si>
    <t>marafi: Nasser Marafi, jberman: Jeffrey Berman, bwmaurer: Brett Maurer</t>
  </si>
  <si>
    <t>2019-12-05T19:17:15.607-06:00</t>
  </si>
  <si>
    <t>PRJ-2651</t>
  </si>
  <si>
    <t>Integrated Time Average Shear Wave Velocity to a Depth of 30 Meters (Vs30) Map of Texas</t>
  </si>
  <si>
    <t>ml47544: Meibai Li, myust: Michael Yust, brcox: Brady Cox, erathje: Ellen Rathje</t>
  </si>
  <si>
    <t>2019-12-06T16:31:21.008-06:00</t>
  </si>
  <si>
    <t>PRJ-2652</t>
  </si>
  <si>
    <t>On-site monitoring of the moisture content of bridge decks made of nail-laminated timbers</t>
  </si>
  <si>
    <t>wzhu1: WANRONG ZHU</t>
  </si>
  <si>
    <t>2019-12-09T20:28:02.242-06:00</t>
  </si>
  <si>
    <t>PRJ-2653</t>
  </si>
  <si>
    <t>Webinar - December 2019</t>
  </si>
  <si>
    <t>troyt: Troy Tanner</t>
  </si>
  <si>
    <t>2019-12-11T15:18:11.665-06:00</t>
  </si>
  <si>
    <t>PRJ-2654</t>
  </si>
  <si>
    <t>StEER - 26 November, 2019 Albania, Mw 6.4 Earthquake: Event Briefing</t>
  </si>
  <si>
    <t>selimucb: Selim Gunay, fan_hu: Fan Hu, atsai: Alicia Tsai</t>
  </si>
  <si>
    <t>2019-12-14T20:08:36.161-06:00</t>
  </si>
  <si>
    <t>Deprem ham verilerini i≈üleme</t>
  </si>
  <si>
    <t>happy7: muhammed sural</t>
  </si>
  <si>
    <t>2019-12-15T04:28:56.529-06:00</t>
  </si>
  <si>
    <t>PRJ-2656</t>
  </si>
  <si>
    <t>Field Study Planning Documents</t>
  </si>
  <si>
    <t>The Lumberton, North Carolina Flood of 2016: Wave 1 Household Survey Instrument and Planning Documents</t>
  </si>
  <si>
    <t>derden: Derya Deniz, tobinjen: Jennifer Tobin, shamideh: Sara Hamideh, esutley: Elaina Sutley, hejong84: Donghwan Gu, abarbosa: Andre Barbosa, jwv: John van de Lindt, mkd0330: Maria Dillard, jmitrani: Judith Mitrani-Reiser, loripeek: Lori Peek</t>
  </si>
  <si>
    <t>2019-12-17T09:15:04.080-06:00</t>
  </si>
  <si>
    <t>PRJ-2657</t>
  </si>
  <si>
    <t>NHERI UC San Diego Testbed Structure</t>
  </si>
  <si>
    <t>pantelis: Chris Pantelides</t>
  </si>
  <si>
    <t>kryan: Keri Ryan, tarah: Tara Hutchinson, mosqueda: Gilberto Mosqueda</t>
  </si>
  <si>
    <t>2019-12-17T13:23:23.280-06:00</t>
  </si>
  <si>
    <t>PRJ-2658</t>
  </si>
  <si>
    <t>IDA on Steel MRF: Effect of Duration</t>
  </si>
  <si>
    <t>vbhanu: Vishvendra Bhanu</t>
  </si>
  <si>
    <t>2019-12-17T17:25:53.854-06:00</t>
  </si>
  <si>
    <t>PRJ-2659</t>
  </si>
  <si>
    <t>Stiffness of Rubber Bearings Considering Non-standard Top and Bottom Boundary Conditions</t>
  </si>
  <si>
    <t>tcbecker: Tracy Becker</t>
  </si>
  <si>
    <t>darlinr: Richard Darlington</t>
  </si>
  <si>
    <t>2019-12-17T23:44:42.879-06:00</t>
  </si>
  <si>
    <t>PRJ-2660</t>
  </si>
  <si>
    <t>Repositorio Datos Investigacion CIGIDEN</t>
  </si>
  <si>
    <t>2019-12-18T08:33:24.381-06:00</t>
  </si>
  <si>
    <t>PRJ-2661</t>
  </si>
  <si>
    <t>Combined Geotechnical and Geophysical Investigation of Texas Rivers Post Hurricane Harvey</t>
  </si>
  <si>
    <t>nstark: Nina Stark</t>
  </si>
  <si>
    <t>reemj: Reem Jaber</t>
  </si>
  <si>
    <t>njafari: Navid Jafari, nravic: Ravi Ravichandran</t>
  </si>
  <si>
    <t>2019-12-18T08:36:49.994-06:00</t>
  </si>
  <si>
    <t>PRJ-2662</t>
  </si>
  <si>
    <t>Displacement and subsurface characteristics of select lateral spread locations from the 2011 Christchurch, New Zealand earthquake</t>
  </si>
  <si>
    <t>mvlittle: Michael Little</t>
  </si>
  <si>
    <t>2019-12-19T16:42:05.131-06:00</t>
  </si>
  <si>
    <t>PRJ-2663</t>
  </si>
  <si>
    <t>RPD1034 - Hubler - Christchurch, NZ Blast Liquefaction Tests</t>
  </si>
  <si>
    <t>jhubler: Jonathan Hubler</t>
  </si>
  <si>
    <t>uwrapid: Jake Dafni, awlyda: Andrew Lyda</t>
  </si>
  <si>
    <t>2019-12-20T13:32:04.605-06:00</t>
  </si>
  <si>
    <t>PRJ-2664</t>
  </si>
  <si>
    <t>StEER - 15 December 2019 Earthquake in the Philippines: Event Briefing</t>
  </si>
  <si>
    <t>selimucb: Selim Gunay, fan_hu: Fan Hu, atsai: Alicia Tsai, archbold: Jorge Archbold</t>
  </si>
  <si>
    <t>2020-01-01T10:30:28.003-06:00</t>
  </si>
  <si>
    <t>2020-01-01T10:49:00.642-06:00</t>
  </si>
  <si>
    <t>PRJ-2665</t>
  </si>
  <si>
    <t>Interdisciplinary Social Science and Engineering</t>
  </si>
  <si>
    <t>2020-01-07T13:03:39.350-06:00</t>
  </si>
  <si>
    <t>2020-02-06T10:23:17.933-06:00</t>
  </si>
  <si>
    <t>PRJ-2666</t>
  </si>
  <si>
    <t>Mortality from Forces of Nature (Test)</t>
  </si>
  <si>
    <t>CDC Wonder Dataset: https://wonder.cdc.gov/ucd-icd10.html</t>
  </si>
  <si>
    <t>raad8764: Rachel Adams</t>
  </si>
  <si>
    <t>loripeek: Lori Peek</t>
  </si>
  <si>
    <t>2020-01-08T11:13:40.305-06:00</t>
  </si>
  <si>
    <t>2020-02-06T13:23:54.337-06:00</t>
  </si>
  <si>
    <t>National Science Foundation ivision of Civil, Mechanical, and Manufacturing Innovation (CMMI), Program on Humans, Disasters, and the Built Environment - 1841338</t>
  </si>
  <si>
    <t>PRJ-2667</t>
  </si>
  <si>
    <t>Ridgecrest Displacement Validation</t>
  </si>
  <si>
    <t>goulet: Christine Goulet</t>
  </si>
  <si>
    <t>2020-01-08T13:36:58.166-06:00</t>
  </si>
  <si>
    <t>2020-01-08T13:40:52.135-06:00</t>
  </si>
  <si>
    <t>PRJ-2668</t>
  </si>
  <si>
    <t>VT-RSB Archetype Mid-Rise Office Building Designs for Charleston, South Carolina</t>
  </si>
  <si>
    <t>2020-01-09T12:49:56.192-06:00</t>
  </si>
  <si>
    <t>2020-01-09T12:51:47.312-06:00</t>
  </si>
  <si>
    <t>PRJ-2669</t>
  </si>
  <si>
    <t>Project to Transfer to Community Data</t>
  </si>
  <si>
    <t>2020-01-09T16:55:00.067-06:00</t>
  </si>
  <si>
    <t>2020-01-09T16:55:02.061-06:00</t>
  </si>
  <si>
    <t>PRJ-2670</t>
  </si>
  <si>
    <t>Puerto Rico</t>
  </si>
  <si>
    <t>madc43: Maria Cortes, simirand: Sebastian Miranda, atsai: Alicia Tsai, aodu: Ao Du, apoulos: Alan Poulos, aacostav: Andres Acosta Vera, wmhassan: Wael Hassan, selimucb: Selim Gunay, archbold: Jorge Archbold, laponte: Luis Aponte, emiranda: Eduardo Miranda, jepgator: Jamie Padgett, pheresi: Pablo Heresi, messina: Armando Messina</t>
  </si>
  <si>
    <t>2020-01-10T20:30:55.793-06:00</t>
  </si>
  <si>
    <t>2020-01-12T11:11:43.954-06:00</t>
  </si>
  <si>
    <t>PRJ-2671</t>
  </si>
  <si>
    <t>StEER - 7 January 2020 Puerto Rico M6.4 Earthquake: Early Access Reconnaissance Report (EARR)</t>
  </si>
  <si>
    <t>pheresi: Pablo Heresi, emiranda: Eduardo Miranda, messina: Armando Messina, archbold: Jorge Archbold</t>
  </si>
  <si>
    <t>2020-01-14T10:28:05.003-06:00</t>
  </si>
  <si>
    <t>2020-01-14T10:28:08.740-06:00</t>
  </si>
  <si>
    <t>PRJ-2672</t>
  </si>
  <si>
    <t>Forced-vibration tests of a reinforced-concrete, four-story building structure</t>
  </si>
  <si>
    <t>jvaldes: Jes√∫s Vald√©s-Gonz√°lez</t>
  </si>
  <si>
    <t>2020-01-14T14:17:32.500-06:00</t>
  </si>
  <si>
    <t>2020-02-19T20:24:44.754-06:00</t>
  </si>
  <si>
    <t>PRJ-2673</t>
  </si>
  <si>
    <t>EERI VERT Phase 1 Indios Puerto Rico Earthquake</t>
  </si>
  <si>
    <t>hwibowo: Hartanto Wibowo, jrc2626: Jenny Ramirez, amartin: Amory Martin, dyyoo8: David Yoo, mgartner: Mikael Gartner, munal66: Mehmet Unal, alammo37: Mohammad Alam, will2019: Wilfrid DJIMA, wmhassan: Wael Hassan, preetish: Preetish Kakoty, csegura: Christopher Segura, aspa2016: Sissy Nikolaou, vacalder: Victor Calderon, hkm1991: Harish mulchandani</t>
  </si>
  <si>
    <t>2020-01-14T22:59:09.090-06:00</t>
  </si>
  <si>
    <t>2020-01-14T23:43:34.837-06:00</t>
  </si>
  <si>
    <t>PRJ-2674</t>
  </si>
  <si>
    <t>3HEAT - Simultaneous Extreme Heat &amp; Power Outage in 3 Cities</t>
  </si>
  <si>
    <t>dhondula: David Hondula</t>
  </si>
  <si>
    <t>lew1741: Lance Watkins, eckurtz: Elizabeth Kurtz, paulc: Paul Chakalian, mkwrigh1: Mary Wright</t>
  </si>
  <si>
    <t>2020-01-16T22:48:22.061-06:00</t>
  </si>
  <si>
    <t>2020-01-28T11:13:39.760-06:00</t>
  </si>
  <si>
    <t>NSF Hazard SEES - 1520803</t>
  </si>
  <si>
    <t>PRJ-2677</t>
  </si>
  <si>
    <t>Schools and the 2018 Anchorage Earthquake</t>
  </si>
  <si>
    <t>Schools and the 2019 Ridgecrest Earthquakes:</t>
  </si>
  <si>
    <t>tobinjen: Jennifer Tobin, raad8764: Rachel Adams, jolieb: Jolie Breeden</t>
  </si>
  <si>
    <t>2020-01-20T21:44:04.094-06:00</t>
  </si>
  <si>
    <t>2020-03-04T15:21:25.275-06:00</t>
  </si>
  <si>
    <t>United States Geological Survey -</t>
  </si>
  <si>
    <t>PRJ-2678</t>
  </si>
  <si>
    <t>Technology Transfer Committee Meeting Nov 14-15, 2019 Presentations</t>
  </si>
  <si>
    <t>w1holmes: William Holmes</t>
  </si>
  <si>
    <t>2020-01-22T10:04:37.320-06:00</t>
  </si>
  <si>
    <t>2020-02-26T18:16:14.460-06:00</t>
  </si>
  <si>
    <t>Natural Hazards Engineering Research Infrastructure: Network Coordination Office - NSF #1612144</t>
  </si>
  <si>
    <t>PRJ-2679</t>
  </si>
  <si>
    <t>My Hybrid Simulation Experiment</t>
  </si>
  <si>
    <t>maria: Maria Esteva</t>
  </si>
  <si>
    <t>tmarullo: Thomas Marullo</t>
  </si>
  <si>
    <t>prjadmin: Project Admin</t>
  </si>
  <si>
    <t>2020-01-23T13:05:07.365-06:00</t>
  </si>
  <si>
    <t>2020-01-23T13:07:55.179-06:00</t>
  </si>
  <si>
    <t>PRJ-2680</t>
  </si>
  <si>
    <t>Experiment In Lehigh</t>
  </si>
  <si>
    <t>2020-01-23T13:09:27.274-06:00</t>
  </si>
  <si>
    <t>2020-01-23T13:11:23.497-06:00</t>
  </si>
  <si>
    <t>PRJ-2681</t>
  </si>
  <si>
    <t>Laser-scanned range image dataset from asphalt and concrete roadways for DCNN-based crack classification</t>
  </si>
  <si>
    <t>DEEP LEARNING-BASED ROADWAY CRACK CLASSIFICATION USING LASER-SCANNED RANGE IMAGES: A COMPARATIVE STUDY ON HYPERPARAMETER SELECTION: https://doi.org/10.1016/j.autcon.2020.103171</t>
  </si>
  <si>
    <t>weisong: Wei Song</t>
  </si>
  <si>
    <t>szhou11: Shanglian Zhou, weisong: Wei Song</t>
  </si>
  <si>
    <t>2020-01-23T16:02:13.846-06:00</t>
  </si>
  <si>
    <t>2020-03-18T21:12:48.551-05:00</t>
  </si>
  <si>
    <t>PRJ-2682</t>
  </si>
  <si>
    <t>SERA AIMS - Adjacent Interacting Masonry Structures</t>
  </si>
  <si>
    <t>igtomic: Igor Tomic</t>
  </si>
  <si>
    <t>cecilian: Cecilia Noto, markogrf: Marko Marinkovic, d_malomo: Daniele Malomo, mdejong: Matthew DeJong, pantojar: Bryan German Pantoja Rosero</t>
  </si>
  <si>
    <t>2020-01-24T07:22:00.253-06:00</t>
  </si>
  <si>
    <t>2020-03-30T10:26:07.826-05:00</t>
  </si>
  <si>
    <t>PRJ-2683</t>
  </si>
  <si>
    <t>Damage Proxy Maps Validation</t>
  </si>
  <si>
    <t>pzimmaro: Paolo Zimmaro</t>
  </si>
  <si>
    <t>parsa123: Amir Parsa Arefian</t>
  </si>
  <si>
    <t>2020-01-24T19:17:23.945-06:00</t>
  </si>
  <si>
    <t>2020-01-27T00:49:37.423-06:00</t>
  </si>
  <si>
    <t>PRJ-2684</t>
  </si>
  <si>
    <t>24 January, 2020 Turkey, Mw 6.7 Earthquake: Event Briefing</t>
  </si>
  <si>
    <t>selimucb: Selim Gunay, adilsiz: Abdullah Dilsiz</t>
  </si>
  <si>
    <t>2020-01-26T18:56:01.700-06:00</t>
  </si>
  <si>
    <t>2020-01-26T19:36:16.931-06:00</t>
  </si>
  <si>
    <t>PRJ-2685</t>
  </si>
  <si>
    <t>RAPID: A Coordinated Structural Engineering Response to Hurricane Irma (and Maria in Puerto Rico): https://doi.org/10.17603/ds2-fa0b-4p07, RAPID: A Coordinated Structural Engineering Response to Hurricane Irma (in Florida): https://doi.org/10.17603/DS2TX0C</t>
  </si>
  <si>
    <t>gte806w: Yue Li, olafon: Oscar Lafontaine, hadiah: Hadiah Rawajfih, dancox: Daniel Cox, abarbosa: Andre Barbosa, dprev: David Prevatt, mcr0030: Madeline Rihner</t>
  </si>
  <si>
    <t>2020-01-28T21:08:25.773-06:00</t>
  </si>
  <si>
    <t>2020-02-11T07:52:11.581-06:00</t>
  </si>
  <si>
    <t>RAPID: A Coordinated Structural Engineering Response to Hurricane Irma - CMMI 176146</t>
  </si>
  <si>
    <t>PRJ-2686</t>
  </si>
  <si>
    <t>Testing Social Science</t>
  </si>
  <si>
    <t>2020-01-29T11:46:10.721-06:00</t>
  </si>
  <si>
    <t>2020-01-29T11:46:16.488-06:00</t>
  </si>
  <si>
    <t>PRJ-2688</t>
  </si>
  <si>
    <t>CEC_GasPipelineLevee</t>
  </si>
  <si>
    <t>yangy: yang yang, zhl0623: Zehan Liu</t>
  </si>
  <si>
    <t>2020-01-31T13:54:30.607-06:00</t>
  </si>
  <si>
    <t>2020-03-26T16:09:50.137-05:00</t>
  </si>
  <si>
    <t>PRJ-2689</t>
  </si>
  <si>
    <t>Pacific Rim Earthquake Engineering Mitigation Protective Technologies International Virtual Environment (PREEMPTIVE)</t>
  </si>
  <si>
    <t>ragusa: Gisele Ragusa, rchriste: Richard Christenson</t>
  </si>
  <si>
    <t>2020-02-02T18:34:16.593-06:00</t>
  </si>
  <si>
    <t>2020-02-20T08:43:15.013-06:00</t>
  </si>
  <si>
    <t>Pacific Rim Earthquake Engineering Mitigation Protective Technologies International Virtual Environment (PREEMPTIVE) - NSF 14-46424Pacific Rim Earthquake Engineering Mitigation Protective Technologies International Virtual Environment (PREEMPTIVE) - NSF 14-46353</t>
  </si>
  <si>
    <t>PRJ-2690</t>
  </si>
  <si>
    <t>NIST Data Integration</t>
  </si>
  <si>
    <t>dliang: Daan Liang</t>
  </si>
  <si>
    <t>2020-02-03T17:06:02.872-06:00</t>
  </si>
  <si>
    <t>2020-02-03T17:06:08.346-06:00</t>
  </si>
  <si>
    <t>PRJ-2691</t>
  </si>
  <si>
    <t>Los Angeles County Community Disaster Resilience Project</t>
  </si>
  <si>
    <t>Community Advantage and Individual Self-Efficacy Promote Disaster Preparedness: A Multilevel Model among Persons with Disabilities: https://doi.org/10.3390/ijerph1615277, Measuring Outcomes in a Community Resilience Program: A New Metric for Evaluating Results at the Household Level: doi.org/ https://dx.doi.org/10.1371/currents.dis.15b2d3cbce4e248309082ba1e67b95e1, Who Participates in Building Disaster Resilient Communities: A Cluster-Analytic Approach: https://doi.org/10.1097/PHH.0000000000000387</t>
  </si>
  <si>
    <t>2020-02-05T12:40:41.980-06:00</t>
  </si>
  <si>
    <t>2020-02-06T13:28:46.523-06:00</t>
  </si>
  <si>
    <t>Centers for Disease Control and Prevention - 2U90TP91701211Robert Wood Johnson Foundation - 70503</t>
  </si>
  <si>
    <t>PRJ-2693</t>
  </si>
  <si>
    <t>OpenSees Water Tower Benchmark</t>
  </si>
  <si>
    <t>jonesg2: Gabrielle Jones</t>
  </si>
  <si>
    <t>mhscott: Michael Scott</t>
  </si>
  <si>
    <t>2020-02-05T14:22:15.058-06:00</t>
  </si>
  <si>
    <t>2020-02-05T15:13:18.087-06:00</t>
  </si>
  <si>
    <t>PRJ-2695</t>
  </si>
  <si>
    <t>Shear Wave Velocity Profile Database</t>
  </si>
  <si>
    <t>2020-02-06T14:16:53.241-06:00</t>
  </si>
  <si>
    <t>2020-02-06T14:16:55.268-06:00</t>
  </si>
  <si>
    <t>PRJ-2699</t>
  </si>
  <si>
    <t>RAPID/Collaborative Research: Dynamic Site Characterization Following Mw 7.1 Puebla Earthquake for Development of a Refined 3D Shallow Crust Velocity Model of the Mexico City Basin</t>
  </si>
  <si>
    <t>landonw: Landon Woodfield, rrieth15: Rendon Rieth</t>
  </si>
  <si>
    <t>2020-02-07T14:30:26.225-06:00</t>
  </si>
  <si>
    <t>2020-02-19T16:20:09.598-06:00</t>
  </si>
  <si>
    <t>RAPID/Collaborative Research: Dynamic Site Characterization Following Mw 7.1 Puebla Earthquake for Development of a Refined 3D Shallow Crust Velocity Model of the Mexico City Basin - 1822482</t>
  </si>
  <si>
    <t>PRJ-2700</t>
  </si>
  <si>
    <t>IUCRC Shingles</t>
  </si>
  <si>
    <t>arindam1: Arindam Gan Chowdhury</t>
  </si>
  <si>
    <t>ameyut: Ameyu Tolera, shiaoml: Ming Shiao, kmost002: Karim Mostafa, dechen: Dejiang Chen</t>
  </si>
  <si>
    <t>2020-02-10T08:07:35.125-06:00</t>
  </si>
  <si>
    <t>2020-02-10T16:49:55.783-06:00</t>
  </si>
  <si>
    <t>PRJ-2702</t>
  </si>
  <si>
    <t>An open access human-induced load dataset</t>
  </si>
  <si>
    <t>Power spectral-density model for pedestrian walking load: 10.1061/(ASCE)ST.1943-541X.0002248, Spectral Model for Crowd Walking Load: 10.1061/(ASCE)ST.1943-541X.0002514, A generative adversarial network model for simulating various types of human-induced loads: 10.1142/S0219455419500925, Random field model for crowd jumping loads: 10.1016/j.strusafe.2018.10.001, Power spectral density function for individual jumping load: 10.1142/S0219455418500232 311</t>
  </si>
  <si>
    <t>xjc2019: Jiecheng Xiong</t>
  </si>
  <si>
    <t>tjchenj: Jun Chen</t>
  </si>
  <si>
    <t>2020-02-11T09:00:34.330-06:00</t>
  </si>
  <si>
    <t>2020-02-17T00:53:47.002-06:00</t>
  </si>
  <si>
    <t>National Science Foundation of China - 51178338National Science Foundation of China - 51478346National Science Foundation of China - 51778465</t>
  </si>
  <si>
    <t>PRJ-2703</t>
  </si>
  <si>
    <t>HC-IDA</t>
  </si>
  <si>
    <t>sgu61: Srijana Gurung Shrestha</t>
  </si>
  <si>
    <t>2020-02-13T01:25:41.238-06:00</t>
  </si>
  <si>
    <t>2020-02-13T01:25:44.791-06:00</t>
  </si>
  <si>
    <t>PRJ-2704</t>
  </si>
  <si>
    <t>24 January 2020, Sivrice-Elazig-Turkey Earthquake Reconnaissance Report</t>
  </si>
  <si>
    <t>koc: Kemal Onder Cetin</t>
  </si>
  <si>
    <t>ilgac: Makbule Ilgac, cakire: Elife Cakir, gizemcan: Gizem Can</t>
  </si>
  <si>
    <t>2020-02-14T10:15:36.460-06:00</t>
  </si>
  <si>
    <t>2020-02-19T13:15:17.238-06:00</t>
  </si>
  <si>
    <t>GEER Post Disaster Reconnaissance - CMMI-1826118</t>
  </si>
  <si>
    <t>PRJ-2705</t>
  </si>
  <si>
    <t>simulation of base isolation</t>
  </si>
  <si>
    <t>mohansc: Mohan S C</t>
  </si>
  <si>
    <t>2020-02-14T19:07:32.879-06:00</t>
  </si>
  <si>
    <t>2020-02-14T19:07:35.280-06:00</t>
  </si>
  <si>
    <t>PRJ-2706</t>
  </si>
  <si>
    <t>Supplemental Data: Tornado-Induced and Straight-Line Wind Loads on a Low-Rise Building With Consideration of Internal Pressure</t>
  </si>
  <si>
    <t>Tornado-Induced and Straight-Line Wind Loads on a Low-Rise Building With Consideration of Internal Pressure: 10.3389/fbuil.2020.00018</t>
  </si>
  <si>
    <t>2020-02-18T17:36:47.711-06:00</t>
  </si>
  <si>
    <t>2020-02-19T11:48:01.827-06:00</t>
  </si>
  <si>
    <t>PRJ-2707</t>
  </si>
  <si>
    <t>An environment-dependent probabilistic tropical cyclone model</t>
  </si>
  <si>
    <t>nlin: Ning Lin</t>
  </si>
  <si>
    <t>rjing: Renzhi Jing</t>
  </si>
  <si>
    <t>2020-02-18T22:30:57.447-06:00</t>
  </si>
  <si>
    <t>2020-02-18T22:44:26.026-06:00</t>
  </si>
  <si>
    <t>PRJ-2708</t>
  </si>
  <si>
    <t>OPENsees_seismic_analysis</t>
  </si>
  <si>
    <t>daysi13: Daysiry Rodriguez</t>
  </si>
  <si>
    <t>art55: Desheng Li</t>
  </si>
  <si>
    <t>2020-02-19T03:15:01.213-06:00</t>
  </si>
  <si>
    <t>2020-02-19T03:15:03.521-06:00</t>
  </si>
  <si>
    <t>PRJ-2709</t>
  </si>
  <si>
    <t>openSees_simplfy_22wave</t>
  </si>
  <si>
    <t>bharatka: Bharat Kandadai</t>
  </si>
  <si>
    <t>2020-02-19T05:15:09.610-06:00</t>
  </si>
  <si>
    <t>2020-02-19T05:15:12.077-06:00</t>
  </si>
  <si>
    <t>PRJ-2710</t>
  </si>
  <si>
    <t>Survey</t>
  </si>
  <si>
    <t>Social Media Use Survey of Hurricane Michael and Hurricane Florence-affected Counties</t>
  </si>
  <si>
    <t>mdicarl: Morgan DiCarlo</t>
  </si>
  <si>
    <t>2020-02-19T14:41:50.704-06:00</t>
  </si>
  <si>
    <t>2020-02-19T15:38:28.268-06:00</t>
  </si>
  <si>
    <t>Rapid Response Grant- NCSU CCEE - 2018</t>
  </si>
  <si>
    <t>PRJ-2711</t>
  </si>
  <si>
    <t>Personal</t>
  </si>
  <si>
    <t>atafur: Anibal Tafur</t>
  </si>
  <si>
    <t>2020-02-19T19:08:49.134-06:00</t>
  </si>
  <si>
    <t>2020-02-19T19:08:51.799-06:00</t>
  </si>
  <si>
    <t>PRJ-2712</t>
  </si>
  <si>
    <t>StEER - Puerto Rico Earthquake Sequence December 2019 to January 2020: Field Assessment Structural Team (FAST) Early Access Reconnaissance Report (EARR)</t>
  </si>
  <si>
    <t>StEER - 07 Jan. 2020 Puerto Rico Mw6.4 Earthquake: Preliminary Virtual Reconnaissance Report (PVRR): https://doi.org/10.17603/ds2-xfhz-fz88</t>
  </si>
  <si>
    <t>2020-02-20T10:11:20.880-06:00</t>
  </si>
  <si>
    <t>2020-03-02T21:01:02.150-06:00</t>
  </si>
  <si>
    <t>RAPID: Multi-Hazard Damage to Puerto Rico‚Äôs Infrastructure - Investigation of the Interaction of Hurricane and Earthquakes</t>
  </si>
  <si>
    <t>aze11001: Arash Zaghi</t>
  </si>
  <si>
    <t>cgd94: Catalina Gonzalez, uwrapid: Michael Grilliot, grilliot: Michael Grilliot, atafur: Anibal Tafur, alanning: ANGELA LANNING</t>
  </si>
  <si>
    <t>2020-02-20T15:42:57.124-06:00</t>
  </si>
  <si>
    <t>ahh09002: Alexandra Hain</t>
  </si>
  <si>
    <t>jepgator: Jamie Padgett, aze11001: Arash Zaghi</t>
  </si>
  <si>
    <t>2020-02-20T15:47:20.482-06:00</t>
  </si>
  <si>
    <t>2020-02-20T15:59:30.599-06:00</t>
  </si>
  <si>
    <t>PRJ-2713</t>
  </si>
  <si>
    <t>Utilizing ObsPy for Dynamic Response Process in Shake Table Tests</t>
  </si>
  <si>
    <t>osisman: OMER ASIM SISMAN, fbezir: FIRAT BEZIR, saysin: SAMET AYSIN, kadir54: Kadir Coskun, afugur: Ahmet UGUR</t>
  </si>
  <si>
    <t>2020-02-21T01:38:33.419-06:00</t>
  </si>
  <si>
    <t>2020-03-09T09:50:11.534-05:00</t>
  </si>
  <si>
    <t>PRJ-2714</t>
  </si>
  <si>
    <t>jepgator: Jamie Padgett, ahh09002: Alexandra Hain</t>
  </si>
  <si>
    <t>2020-02-21T08:17:31.479-06:00</t>
  </si>
  <si>
    <t>2020-03-06T10:26:45.301-06:00</t>
  </si>
  <si>
    <t>RAPID/Collaborative Research: Multi-Hazard Damage to Puerto Rico's Civil Infrastructure - Investigation of the Interactions of 2017 Hurricane Maria and 2020 Earthquake Sequence - 2022390</t>
  </si>
  <si>
    <t>PRJ-2715</t>
  </si>
  <si>
    <t>Schools and the 2019 Ridgecrest Earthquakes</t>
  </si>
  <si>
    <t>2020-02-24T14:32:44.288-06:00</t>
  </si>
  <si>
    <t>2020-03-04T15:22:44.105-06:00</t>
  </si>
  <si>
    <t>PRJ-2716</t>
  </si>
  <si>
    <t>Combined Flooding due to Storm Surge and Rainfall Runoff</t>
  </si>
  <si>
    <t>kiaghadi: Amin Kiaghadi, mdl2665: Mark Loveland, clint: Clinton N. Dawson</t>
  </si>
  <si>
    <t>2020-02-24T14:58:17.084-06:00</t>
  </si>
  <si>
    <t>2020-02-24T14:58:19.591-06:00</t>
  </si>
  <si>
    <t>PRJ-2718</t>
  </si>
  <si>
    <t>HSS</t>
  </si>
  <si>
    <t>lanmeng: Meng Lan</t>
  </si>
  <si>
    <t>ryluo: Ruiyu Luo, zx_051: Xiao Zhang</t>
  </si>
  <si>
    <t>2020-02-25T20:57:26.037-06:00</t>
  </si>
  <si>
    <t>2020-02-25T20:57:28.589-06:00</t>
  </si>
  <si>
    <t>PRJ-2719</t>
  </si>
  <si>
    <t>Response of Adjacent Buildings to Blast and Collapse Induced Ground Motions</t>
  </si>
  <si>
    <t>rwood12: Richard Wood</t>
  </si>
  <si>
    <t>2020-02-26T13:38:37.423-06:00</t>
  </si>
  <si>
    <t>2020-02-27T01:05:20.612-06:00</t>
  </si>
  <si>
    <t>PRJ-2720</t>
  </si>
  <si>
    <t>Development of Turkish Seismic Code Examples Using OpenSees Simulations</t>
  </si>
  <si>
    <t>dkaratas: Dogukan Karatas, haberdar: Ahmet Erdem Haberdar, happy7: muhammed sural</t>
  </si>
  <si>
    <t>2020-02-29T03:51:58.631-06:00</t>
  </si>
  <si>
    <t>2020-02-29T03:52:04.700-06:00</t>
  </si>
  <si>
    <t>PRJ-2721</t>
  </si>
  <si>
    <t>Fault rupture model.</t>
  </si>
  <si>
    <t>arkottke: Albert Kottke</t>
  </si>
  <si>
    <t>cmadugo: Chris Madugo</t>
  </si>
  <si>
    <t>2020-03-02T13:35:09.580-06:00</t>
  </si>
  <si>
    <t>2020-03-11T08:12:06.236-05:00</t>
  </si>
  <si>
    <t>PRJ-2722</t>
  </si>
  <si>
    <t>jtatar: Jovan Tatar, sandra: Sandra Milev</t>
  </si>
  <si>
    <t>2020-03-03T18:23:37.442-06:00</t>
  </si>
  <si>
    <t>2020-03-18T18:12:25.147-05:00</t>
  </si>
  <si>
    <t>NSF - Standard Grant - 1916972</t>
  </si>
  <si>
    <t>PRJ-2723</t>
  </si>
  <si>
    <t>StEER - 3 March 2020 Nashville Tornadoes</t>
  </si>
  <si>
    <t>lombardo: Frank Lombardo, uwrapid: Michael Grilliot, dr_msoto: Mariantonieta Gutierrez Soto, kcullum: Keith Cullum, rwood12: Richard Wood, kma0026: Kevin Ambrose, hadiah: Hadiah Rawajfih, spilking: Stephanie Pilkington, mcr0030: Madeline Rihner, mmoravej: Mohammadtaghi Moravej, lauramch: Laura Micheli</t>
  </si>
  <si>
    <t>2020-03-05T10:52:06.743-06:00</t>
  </si>
  <si>
    <t>2020-03-07T10:03:50.756-06:00</t>
  </si>
  <si>
    <t>PRJ-2724</t>
  </si>
  <si>
    <t>OpenSees Modelling for Seismic Behaviour of Integral Abutment Bridge</t>
  </si>
  <si>
    <t>davnoe: Davide No√® Gorini</t>
  </si>
  <si>
    <t>dome_92: Domenico Gallese</t>
  </si>
  <si>
    <t>2020-03-05T12:01:36.191-06:00</t>
  </si>
  <si>
    <t>2020-03-05T12:04:01.409-06:00</t>
  </si>
  <si>
    <t>PRJ-2725</t>
  </si>
  <si>
    <t>Collaborative Research: Frame-Spine System with Force-Limiting Connections for Low-Damage Seismic Resilient Buildings</t>
  </si>
  <si>
    <t>jad418: Jessica Duke, tmarullo: Thomas Marullo</t>
  </si>
  <si>
    <t>2020-03-06T12:02:57.917-06:00</t>
  </si>
  <si>
    <t>2020-03-06T12:34:56.931-06:00</t>
  </si>
  <si>
    <t>CMMI - 1926326</t>
  </si>
  <si>
    <t>PRJ-2726</t>
  </si>
  <si>
    <t>Experimental Assessment of Wind Loads on Roof-to-Wall Connections for Residential Buildings</t>
  </si>
  <si>
    <t>wihami: Guirong (Grace) Yan, dechen: Dejiang Chen</t>
  </si>
  <si>
    <t>2020-03-06T13:36:56.121-06:00</t>
  </si>
  <si>
    <t>2020-03-06T13:42:35.777-06:00</t>
  </si>
  <si>
    <t>PRJ-2727</t>
  </si>
  <si>
    <t>XBeach-CEng</t>
  </si>
  <si>
    <t>agharag: Alireza Gharagozlou</t>
  </si>
  <si>
    <t>jdietri1: Joel Dietrich</t>
  </si>
  <si>
    <t>2020-03-10T13:49:05.316-05:00</t>
  </si>
  <si>
    <t>2020-03-10T13:52:23.303-05:00</t>
  </si>
  <si>
    <t>PRJ-2728</t>
  </si>
  <si>
    <t>Bridge Resilience</t>
  </si>
  <si>
    <t>abcdef: mostafa badroddin</t>
  </si>
  <si>
    <t>2020-03-11T10:00:49.989-05:00</t>
  </si>
  <si>
    <t>2020-03-11T10:00:52.908-05:00</t>
  </si>
  <si>
    <t>PRJ-2729</t>
  </si>
  <si>
    <t>Earthquake Record Selection and Scaling in Accordance with Turkish Building Design Code (2018)</t>
  </si>
  <si>
    <t>dkaratas: Dogukan Karatas</t>
  </si>
  <si>
    <t>2020-03-11T13:24:30.836-05:00</t>
  </si>
  <si>
    <t>2020-03-11T13:24:33.413-05:00</t>
  </si>
  <si>
    <t>PRJ-2730</t>
  </si>
  <si>
    <t>DiseasePropagation_SIR-Model_Edu</t>
  </si>
  <si>
    <t>lindamac: Linda McIver</t>
  </si>
  <si>
    <t>charlie: Charlie Dey</t>
  </si>
  <si>
    <t>2020-03-19T19:50:08.654-05:00</t>
  </si>
  <si>
    <t>2020-03-19T19:53:59.760-05:00</t>
  </si>
  <si>
    <t>PRJ-2731</t>
  </si>
  <si>
    <t>Natural Hazards Engineering Research Infrastructure, Five Year Science Plan, Multi-Hazard Research To Make a More Resilient World, Second Edition</t>
  </si>
  <si>
    <t>Natural Hazards Engineering Research Infrastructure, Five Year Science Plan,Multi-Hazard Research to Make a More Resilient World, First Edition: https://doi.org/10.17603/ds2-hsrg-1880</t>
  </si>
  <si>
    <t>bedge: Billy Edge</t>
  </si>
  <si>
    <t>ianrob30: Ian Robertson, tlsmithc: Thomas Smith, w1holmes: William Holmes, bobet: Antonio Bobet, loripeek: Lori Peek</t>
  </si>
  <si>
    <t>2020-03-20T15:13:15.844-05:00</t>
  </si>
  <si>
    <t>2020-03-25T14:47:04.412-05:00</t>
  </si>
  <si>
    <t>NHERI-Network Coordination Office - NSF CMMI 1612144</t>
  </si>
  <si>
    <t>PRJ-2732</t>
  </si>
  <si>
    <t>NEES-2012-1161: Levees and Earthquakes: Averting an Impending Disaster - Experiment 16</t>
  </si>
  <si>
    <t>NEES-2012-1161: Levees and Earthquakes: Averting an Impending Disaster: https://www.designsafe-ci.org/data/browser/public/nees.public/NEES-2012-1161</t>
  </si>
  <si>
    <t>alemnitz: Anne Lemnitzer</t>
  </si>
  <si>
    <t>jstewart: Jonathan Stewart, sjbrande: Scott Brandenberg</t>
  </si>
  <si>
    <t>yniesta: Samuel Yniesta, rcappa85: Riccardo Cappa</t>
  </si>
  <si>
    <t>2020-03-20T16:29:32.927-05:00</t>
  </si>
  <si>
    <t>2020-03-20T17:48:46.828-05:00</t>
  </si>
  <si>
    <t>NSF - 1208170</t>
  </si>
  <si>
    <t>PRJ-2733</t>
  </si>
  <si>
    <t>StEER - 18 March 2020 Utah Mw 5.7 Earthquake</t>
  </si>
  <si>
    <t>selimucb: Selim Gunay, atsai: Alicia Tsai</t>
  </si>
  <si>
    <t>2020-03-20T17:24:31.622-05:00</t>
  </si>
  <si>
    <t>2020-03-20T17:54:59.153-05:00</t>
  </si>
  <si>
    <t>PRJ-2734</t>
  </si>
  <si>
    <t>EERI VERT Magna Earthquake Phase 1 Report</t>
  </si>
  <si>
    <t>hwibowo: Hartanto Wibowo, sheibani: Reza Sheibani, will2019: Wilfrid DJIMA, shamideh: Sara Hamideh, tjcarey: Trevor Carey, dyyoo8: David Yoo, mrawtsn: Maria Watson, mamini: Mohammad Omar Amini</t>
  </si>
  <si>
    <t>2020-03-21T21:20:08.995-05:00</t>
  </si>
  <si>
    <t>2020-03-21T21:45:17.621-05:00</t>
  </si>
  <si>
    <t>PRJ-2735</t>
  </si>
  <si>
    <t>Natural Hazards Engineering Research Infrastructure, Five-Year Science Plan, Multi-Hazard Research to Make a More Resilient World, First Edition</t>
  </si>
  <si>
    <t>Natural Hazards Engineering Research Infrastructure, Five Year Science Plan, Multi-Hazard Research To Make a More Resilient World, Second Edition: https://doi.org/10.17603/ds2-4s85-mc54</t>
  </si>
  <si>
    <t>tlsmithc: Thomas Smith</t>
  </si>
  <si>
    <t>bedge: Billy Edge, w1holmes: William Holmes</t>
  </si>
  <si>
    <t>2020-03-23T13:29:29.028-05:00</t>
  </si>
  <si>
    <t>2020-03-25T14:29:32.273-05:00</t>
  </si>
  <si>
    <t>PRJ-2736</t>
  </si>
  <si>
    <t>Influence of gravity system in torsional response of buildings</t>
  </si>
  <si>
    <t>bastu: Bryam Astudillo</t>
  </si>
  <si>
    <t>sebasp: Sebastian Pozo</t>
  </si>
  <si>
    <t>2020-03-24T10:47:07.705-05:00</t>
  </si>
  <si>
    <t>2020-03-24T10:47:10.640-05:00</t>
  </si>
  <si>
    <t>PRJ-2737</t>
  </si>
  <si>
    <t>new project</t>
  </si>
  <si>
    <t>pingheni: ni pinghe</t>
  </si>
  <si>
    <t>2020-03-28T07:45:41.898-05:00</t>
  </si>
  <si>
    <t>2020-03-28T07:45:44.432-05:00</t>
  </si>
  <si>
    <t>PRJ-2741</t>
  </si>
  <si>
    <t>Envisioning the Future Coast: Coastal Engineering Research in the Coming Decades. A report from the Coastal Engineering Research Framework Workshop, November 13‚Äì14, 2018, Arlington, VA.</t>
  </si>
  <si>
    <t>plynett: Patrick Lynett, dancox: Daniel Cox, jkaihatu: James Kaihatu, jirish: Jennifer Irish, toritomi: Tori Tomiczek</t>
  </si>
  <si>
    <t>2020-04-01T10:12:40.018-05:00</t>
  </si>
  <si>
    <t>2020-04-09T08:32:31.421-05:00</t>
  </si>
  <si>
    <t>Workshop: Coastal Engineering Research Framework, Arlington, Virginia, November 13-14, 2018 - 1835563</t>
  </si>
  <si>
    <t>PRJ-2742</t>
  </si>
  <si>
    <t>Earthquake regional simulation workflow</t>
  </si>
  <si>
    <t>elhaddad: Wael Elhaddad</t>
  </si>
  <si>
    <t>ikavvada: Ioanna Kavvada</t>
  </si>
  <si>
    <t>2020-04-01T14:28:26.972-05:00</t>
  </si>
  <si>
    <t>2020-04-01T14:29:33.055-05:00</t>
  </si>
  <si>
    <t>PRJ-2743</t>
  </si>
  <si>
    <t>Nathan Geo Data 2</t>
  </si>
  <si>
    <t>2020-04-02T11:53:25.253-05:00</t>
  </si>
  <si>
    <t>2020-04-02T11:53:28.346-05:00</t>
  </si>
  <si>
    <t>PRJ-2744</t>
  </si>
  <si>
    <t>SEISMIC RESILIENCE OF PRE-TENSIONED BRIDGE BENTS</t>
  </si>
  <si>
    <t>2020-04-03T00:49:22.427-05:00</t>
  </si>
  <si>
    <t>2020-04-03T00:49:36.832-05:00</t>
  </si>
  <si>
    <t>PRJ-2745</t>
  </si>
  <si>
    <t>Shaking Table Test of a 3-story Non-ductile RC Building Structure Subjected to Near-fault Ground Motions</t>
  </si>
  <si>
    <t>fphsiao1: Fu-Pei Hsiao</t>
  </si>
  <si>
    <t>2020-04-10T04:06:44.794-05:00</t>
  </si>
  <si>
    <t>2020-05-27T09:45:44.448-05:00</t>
  </si>
  <si>
    <t>PRJ-2746</t>
  </si>
  <si>
    <t>Experimental Seismic Performance of Low Damage Nonstructural Plasterboard Partition Systems</t>
  </si>
  <si>
    <t>jgm93: joshua Mulligan</t>
  </si>
  <si>
    <t>2020-04-10T17:58:37.530-05:00</t>
  </si>
  <si>
    <t>2020-05-14T21:10:46.892-05:00</t>
  </si>
  <si>
    <t>PRJ-2747</t>
  </si>
  <si>
    <t>Example - DDBD for buildings with nonlinear VEDs</t>
  </si>
  <si>
    <t>maguagui: Mario Aguaguina</t>
  </si>
  <si>
    <t>2020-04-16T07:09:33.885-05:00</t>
  </si>
  <si>
    <t>2020-04-16T07:09:36.609-05:00</t>
  </si>
  <si>
    <t>PRJ-2748</t>
  </si>
  <si>
    <t>SSI</t>
  </si>
  <si>
    <t>ismails: ismail safkan</t>
  </si>
  <si>
    <t>nilay123: ismail safkan</t>
  </si>
  <si>
    <t>2020-04-17T05:24:46.189-05:00</t>
  </si>
  <si>
    <t>2020-04-17T05:24:49.373-05:00</t>
  </si>
  <si>
    <t>PRJ-2749</t>
  </si>
  <si>
    <t>ali</t>
  </si>
  <si>
    <t>alialish: ali shehada</t>
  </si>
  <si>
    <t>alimsheh: ali shehada</t>
  </si>
  <si>
    <t>2020-04-17T06:17:13.689-05:00</t>
  </si>
  <si>
    <t>2020-04-17T06:17:18.905-05:00</t>
  </si>
  <si>
    <t>PRJ-2751</t>
  </si>
  <si>
    <t>Six-Month Post-Tornado Recovery Study</t>
  </si>
  <si>
    <t>lequesne: Remy Lequesne</t>
  </si>
  <si>
    <t>2020-04-17T11:17:42.992-05:00</t>
  </si>
  <si>
    <t>2020-04-17T12:03:11.688-05:00</t>
  </si>
  <si>
    <t>PRJ-2752</t>
  </si>
  <si>
    <t>CEC Project geohazards group</t>
  </si>
  <si>
    <t>jstewart: Jonathan Stewart, erathje: Ellen Rathje, domniki: Domniki Asimaki</t>
  </si>
  <si>
    <t>nikuehn: Nicolas Kuehn, zbullock: Zach Bullock, laidele: Olaide Ojomo, sharifim: Mahyar Sharifi Mood, ngregor: Nick Gregor</t>
  </si>
  <si>
    <t>2020-04-22T20:47:46.484-05:00</t>
  </si>
  <si>
    <t>2020-05-21T21:45:50.763-05:00</t>
  </si>
  <si>
    <t>PRJ-2753</t>
  </si>
  <si>
    <t>1D Vertical Site Response</t>
  </si>
  <si>
    <t>domniki: Domniki Asimaki</t>
  </si>
  <si>
    <t>2020-04-23T12:03:17.820-05:00</t>
  </si>
  <si>
    <t>2020-04-23T12:03:25.853-05:00</t>
  </si>
  <si>
    <t>PRJ-2754</t>
  </si>
  <si>
    <t>New Zealand Earthquake-Damaged Building Envelopes: Photographs from Christchurch and Wellington</t>
  </si>
  <si>
    <t>dedk001: Dave Edkins</t>
  </si>
  <si>
    <t>2020-04-23T15:50:13.658-05:00</t>
  </si>
  <si>
    <t>2020-06-29T14:55:57.411-05:00</t>
  </si>
  <si>
    <t>PRJ-2755</t>
  </si>
  <si>
    <t>Bio-based Scour Protection for Underwater Foundation Systems</t>
  </si>
  <si>
    <t>lvanpaas: Leon van Paassen</t>
  </si>
  <si>
    <t>jtao2: Junliang Tao</t>
  </si>
  <si>
    <t>pwong12: Chung TIn Wong, acenns: Drew Enns</t>
  </si>
  <si>
    <t>2020-04-24T13:38:24.018-05:00</t>
  </si>
  <si>
    <t>2020-05-11T11:42:47.035-05:00</t>
  </si>
  <si>
    <t>PRJ-2756</t>
  </si>
  <si>
    <t>Geotechnical Extreme Events Reconnaissance (GEER) Association 2016 Meinong, Taiwan Earthquake Reconnaissance - Microtremor Measurements</t>
  </si>
  <si>
    <t>fymenq: Farnyuh Menq</t>
  </si>
  <si>
    <t>rkent: Robert Kent</t>
  </si>
  <si>
    <t>2020-04-28T11:09:03.495-05:00</t>
  </si>
  <si>
    <t>2020-05-06T14:27:44.465-05:00</t>
  </si>
  <si>
    <t>Collaborative Research: Geotechnical Extreme Events Reconnaissance (GEER) Association: Turning Disaster Into Knowledge - 1266418</t>
  </si>
  <si>
    <t>PRJ-2757</t>
  </si>
  <si>
    <t>Decision Entropy: A New Theory for Representing Uncertainty in Managing Natural Hazard Risks</t>
  </si>
  <si>
    <t>rkent: Robert Kent, fymenq: Farnyuh Menq</t>
  </si>
  <si>
    <t>2020-04-28T11:11:54.808-05:00</t>
  </si>
  <si>
    <t>2020-04-28T16:37:00.117-05:00</t>
  </si>
  <si>
    <t>PRJ-2758</t>
  </si>
  <si>
    <t>Collaborative Research: Seismic Isolation of Embedded Foundations Using Periodic Meta-material Barriers to Create Resilient Structures</t>
  </si>
  <si>
    <t>hhuang34: Hsuan Wen Huang, rkent: Robert Kent</t>
  </si>
  <si>
    <t>2020-04-28T16:12:19.220-05:00</t>
  </si>
  <si>
    <t>2020-04-28T16:13:09.237-05:00</t>
  </si>
  <si>
    <t>PRJ-2759</t>
  </si>
  <si>
    <t>RAPID: The COVID-19 Crisis Seattle Street View Campaign</t>
  </si>
  <si>
    <t>milessb: Scott Miles, ychoe: Youngjun Choe</t>
  </si>
  <si>
    <t>uwrapid: Michael Grilliot, jpeltier: Jacqueline Peltier, grilliot: Michael Grilliot, awlyda: Andrew Lyda, marte292: Matthew Martell</t>
  </si>
  <si>
    <t>2020-04-29T02:22:39.469-05:00</t>
  </si>
  <si>
    <t>2020-04-29T20:11:07.617-05:00</t>
  </si>
  <si>
    <t>PRJ-2760</t>
  </si>
  <si>
    <t>Efficient seismic fragility functions through sequential selection</t>
  </si>
  <si>
    <t>fpena: Francisco Pena</t>
  </si>
  <si>
    <t>bilionis: Ilias Bilionis, sdyke: Shirley Dyke, yenancao: Yenan Cao, gpm: George Mavroeidis</t>
  </si>
  <si>
    <t>2020-04-29T15:02:00.424-05:00</t>
  </si>
  <si>
    <t>2020-04-30T08:22:01.152-05:00</t>
  </si>
  <si>
    <t>PRJ-2761</t>
  </si>
  <si>
    <t>Field trials MICP in Toronto 2018</t>
  </si>
  <si>
    <t>czeng16: Chen Zeng</t>
  </si>
  <si>
    <t>2020-04-30T13:52:47.270-05:00</t>
  </si>
  <si>
    <t>2020-04-30T14:10:43.862-05:00</t>
  </si>
  <si>
    <t>PRJ-2762</t>
  </si>
  <si>
    <t>SVR-based Error Functions for Approximate Structural Life-cycle Reliability and Risk using Machine Learning Methods</t>
  </si>
  <si>
    <t>cedav: David Yang</t>
  </si>
  <si>
    <t>2020-04-30T16:08:20.063-05:00</t>
  </si>
  <si>
    <t>2020-04-30T16:08:23.684-05:00</t>
  </si>
  <si>
    <t>PRJ-2763</t>
  </si>
  <si>
    <t>near</t>
  </si>
  <si>
    <t>zydyz: Yingda ZHENG</t>
  </si>
  <si>
    <t>2020-04-30T21:56:10.562-05:00</t>
  </si>
  <si>
    <t>2020-04-30T21:56:13.707-05:00</t>
  </si>
  <si>
    <t>PRJ-2764</t>
  </si>
  <si>
    <t>Irma Photos 2017</t>
  </si>
  <si>
    <t>ep34: Ian Park, ka32: Kenneth Amoah Nyame</t>
  </si>
  <si>
    <t>2020-05-01T14:52:38.791-05:00</t>
  </si>
  <si>
    <t>2020-05-22T15:26:16.210-05:00</t>
  </si>
  <si>
    <t>PRJ-2765</t>
  </si>
  <si>
    <t>Landslide inventory for the Mw7.8 14 November 2016, Kaik≈çura Earthquake, New Zealand</t>
  </si>
  <si>
    <t>Volume characteristics of landslides triggered by the MW7.8 2016 Kaik≈çura Earthquake, New Zealand, derived from digital surface difference modelling: https://doi.org/10.1029/2019JF005163, Landslides Triggered by the 14 November 2016 Mw 7.8 Kaikoura Earthquake, New Zealand: https://doi.org/10.1785/0120170305, Kaikoura Earthquake Short-Term Project: landslide inventory and landslide dam assessments: http://dx.doi.org/10.21420/G2FP82, Initial Kaikoura Earthquake landslide inventory: https://doi.org/10.17603/DS2508W</t>
  </si>
  <si>
    <t>cmassey: Chris Massey</t>
  </si>
  <si>
    <t>2020-05-01T15:34:00.675-05:00</t>
  </si>
  <si>
    <t>2020-05-06T14:54:58.236-05:00</t>
  </si>
  <si>
    <t>Endeavour Fund: Earthquake Induced Landscape Dynamics - PROP-52007-ENDRP-GNS</t>
  </si>
  <si>
    <t>PRJ-2766</t>
  </si>
  <si>
    <t>Section Analysis of Structural Elements for Performance Based Engineering</t>
  </si>
  <si>
    <t>happy7: muhammed sural, haberdar: Ahmet Erdem Haberdar, dkaratas: Dogukan Karatas, bgungor: Bilal G√ºng√∂r</t>
  </si>
  <si>
    <t>2020-05-04T05:47:07.446-05:00</t>
  </si>
  <si>
    <t>2020-05-14T05:14:51.210-05:00</t>
  </si>
  <si>
    <t>PRJ-2767</t>
  </si>
  <si>
    <t>Workshop on Artificial Intelligence in Natural Hazards Engineering</t>
  </si>
  <si>
    <t>jepgator: Jamie Padgett, clint: Clinton N. Dawson, dan: Dan Stanzione</t>
  </si>
  <si>
    <t>2020-05-07T10:48:43.763-05:00</t>
  </si>
  <si>
    <t>2020-05-07T13:27:47.295-05:00</t>
  </si>
  <si>
    <t>NHERI Cyberinfrastructure 2015-2019 - CMMI-1520817</t>
  </si>
  <si>
    <t>PRJ-2768</t>
  </si>
  <si>
    <t>Scheduling Project - Test</t>
  </si>
  <si>
    <t>dzehner2: Daniel Zehner</t>
  </si>
  <si>
    <t>2020-05-08T14:56:51.695-05:00</t>
  </si>
  <si>
    <t>2020-05-08T14:58:55.757-05:00</t>
  </si>
  <si>
    <t>PRJ-2769</t>
  </si>
  <si>
    <t>Food Access Impact Survey for Southeast and Harris County, Texas after Hurricane Harvey in 2017</t>
  </si>
  <si>
    <t>nancy_sm: Nancy Susan Manoj, eddie923: Edgar Millard, anjali93: Anjali Katare, mpperez: Maria Perez, mrawtsn: Maria Watson, peacock: Walter Peacock</t>
  </si>
  <si>
    <t>2020-05-08T16:02:56.869-05:00</t>
  </si>
  <si>
    <t>2020-06-12T13:58:34.418-05:00</t>
  </si>
  <si>
    <t>RAPID: Critical Infrastructure Disruption and the Food Distribution Network: The Implications for Food Security Following a Natural Disaster - NSF-1760726CRISP Type 2: Collaborative Research: Scalable Decision Model to Achieve Local and Regional Resilience of Interdependent Critical Infrastructure Systems and Communities - NSF-1638273</t>
  </si>
  <si>
    <t>PRJ-2770</t>
  </si>
  <si>
    <t>fymenq: Farnyuh Menq, sungmoon: Sungmoon Hwang, thebens: Benchen Zhang, brcox: Brady Cox, jroberts: Julia Roberts, acstolte: Andrew Stolte, rkent: Robert Kent</t>
  </si>
  <si>
    <t>2020-05-10T18:59:14.470-05:00</t>
  </si>
  <si>
    <t>2020-05-15T11:26:02.115-05:00</t>
  </si>
  <si>
    <t>PRJ-2771</t>
  </si>
  <si>
    <t>White Paper</t>
  </si>
  <si>
    <t>Mechanisms for Implementation of NHERI Research Results</t>
  </si>
  <si>
    <t>dbennett: DeeDee Bennett</t>
  </si>
  <si>
    <t>gchock: Gary Chock, jrharris: Jim Harris, jmalley2: James Malley, dbonowit: David Bonowitz, insung: Insung Kim, w1holmes: William Holmes, skram21: Steve Kramer, rkarg001: Ramtin kargarmoakhar, brasic19: Graham Brasic, schmee: Cherylyn Henry</t>
  </si>
  <si>
    <t>2020-05-12T13:52:32.514-05:00</t>
  </si>
  <si>
    <t>2020-05-12T16:36:56.330-05:00</t>
  </si>
  <si>
    <t>Natural Hazards Engineering Research Infrastructure - Network Coordination Office - NSF CMMI #1612144</t>
  </si>
  <si>
    <t>PRJ-2772</t>
  </si>
  <si>
    <t>A MATLAB-based GUI for  Performance-based Tornado Engineering (PBTE) of a Monopole, Vertical Structure with Artificial Neural Networks (ANN)</t>
  </si>
  <si>
    <t>A neural network surrogate model for the performance assessment of a vertical structure subjected to non-stationary, tornadic wind loads: https://doi.org/10.1016/j.compstruc.2020.106208, Computationally efficient stochastic approach for the fragility analysis of vertical structures subjected to thunderstorm downburst winds: https://doi.org/10.1016/j.engstruct.2018.03.007, Life-cycle cost analysis of a point-like structure subjected to tornadic wind loads: https://doi.org/10.1061/(ASCE)ST.1943-541X.0002480</t>
  </si>
  <si>
    <t>lucac: Luca Caracoglia</t>
  </si>
  <si>
    <t>vqle21: Viet Le</t>
  </si>
  <si>
    <t>2020-05-13T10:34:45.001-05:00</t>
  </si>
  <si>
    <t>2020-05-14T09:53:29.621-05:00</t>
  </si>
  <si>
    <t>NSF project - CMMI-1434880</t>
  </si>
  <si>
    <t>PRJ-2773</t>
  </si>
  <si>
    <t>Minimum Flexural Reinforcement for GFRP Members, A Fracture Mechanics Approach</t>
  </si>
  <si>
    <t>rxr1084: Roberto Rodriguez</t>
  </si>
  <si>
    <t>2020-05-13T23:09:42.146-05:00</t>
  </si>
  <si>
    <t>2020-05-13T23:12:45.991-05:00</t>
  </si>
  <si>
    <t>PRJ-2774</t>
  </si>
  <si>
    <t>Earth-Sys-Ai</t>
  </si>
  <si>
    <t>bednarek: Michael Bednarek</t>
  </si>
  <si>
    <t>2020-05-16T17:29:05.961-05:00</t>
  </si>
  <si>
    <t>2020-05-16T17:29:08.916-05:00</t>
  </si>
  <si>
    <t>PRJ-2775</t>
  </si>
  <si>
    <t>Lituya Bay 1958 Tsunami ‚Äì pre-event bathymetry reconstruction and 3D-numerical modelling utilizing the CFD software Flow-3D</t>
  </si>
  <si>
    <t>andreaf: Andrea Franco</t>
  </si>
  <si>
    <t>2020-05-17T14:58:46.095-05:00</t>
  </si>
  <si>
    <t>2020-05-17T15:08:59.739-05:00</t>
  </si>
  <si>
    <t>PRJ-2776</t>
  </si>
  <si>
    <t>Target 7 non pulse runs Vs 680/430 ms</t>
  </si>
  <si>
    <t>mangel: Miguel Ferreris Barreto</t>
  </si>
  <si>
    <t>2020-05-18T17:14:13.076-05:00</t>
  </si>
  <si>
    <t>2020-05-18T17:16:25.234-05:00</t>
  </si>
  <si>
    <t>PRJ-2777</t>
  </si>
  <si>
    <t>StEER - 15 May 2020, Nevada, Mw 6.5 Earthquake</t>
  </si>
  <si>
    <t>dprev: David Prevatt, mosalam: Khalid Mosalam, droueche: David Roueche, ianrob30: Ian Robertson</t>
  </si>
  <si>
    <t>2020-05-19T09:00:05.135-05:00</t>
  </si>
  <si>
    <t>2020-05-19T09:06:48.497-05:00</t>
  </si>
  <si>
    <t>PRJ-2778</t>
  </si>
  <si>
    <t>Jupyter Notebook</t>
  </si>
  <si>
    <t>Hurricane Data Processing</t>
  </si>
  <si>
    <t>sou94: Soundarya Sridhar</t>
  </si>
  <si>
    <t>2020-05-21T12:39:28.039-05:00</t>
  </si>
  <si>
    <t>2020-05-23T18:09:34.497-05:00</t>
  </si>
  <si>
    <t>PRJ-2779</t>
  </si>
  <si>
    <t>EzBridge</t>
  </si>
  <si>
    <t>volkan77: Volkan Ozsarac</t>
  </si>
  <si>
    <t>2020-05-25T07:33:51.347-05:00</t>
  </si>
  <si>
    <t>2020-05-25T08:14:26.334-05:00</t>
  </si>
  <si>
    <t>PRJ-2780</t>
  </si>
  <si>
    <t>South Dade County Population Impact Survey (SDPIS)</t>
  </si>
  <si>
    <t>Hurricane Andrew: Ethnicity, Gender, and the Sociology of Disasters: https://doi.org/10.4324/9780203351628</t>
  </si>
  <si>
    <t>peacock: Walter Peacock</t>
  </si>
  <si>
    <t>peacock: Walter Peacock, nrosen: Nathanael Rosenheim, hejong84: Donghwan Gu, yeezhu: Yee Zhu</t>
  </si>
  <si>
    <t>2020-05-26T11:47:36.927-05:00</t>
  </si>
  <si>
    <t>2020-05-28T14:27:57.992-05:00</t>
  </si>
  <si>
    <t>National Science Foundation - 9224537</t>
  </si>
  <si>
    <t>PRJ-2781</t>
  </si>
  <si>
    <t>Galveston Recovery from 2008 Hurricane Ike - A ‚ÄúLiving Laboratory‚Äù for Examining Community Recovery and Resilience After Disaster</t>
  </si>
  <si>
    <t>Mapping social vulnerability to enhance housing and neighborhood resilience: https://www.tandfonline.com/doi/full/10.1080/10511482.2011.624528</t>
  </si>
  <si>
    <t>shanvanz: Shannon Van Zandt</t>
  </si>
  <si>
    <t>yuxiao: Yu Xiao, peacock: Walter Peacock</t>
  </si>
  <si>
    <t>nrosen: Nathanael Rosenheim, mrawtsn: Maria Watson, yeezhu: Yee Zhu, hejong84: Donghwan Gu</t>
  </si>
  <si>
    <t>2020-05-26T12:33:21.051-05:00</t>
  </si>
  <si>
    <t>2020-06-23T17:10:28.421-05:00</t>
  </si>
  <si>
    <t>Developing a ‚ÄúLiving Laboratory‚Äù for Examining Community Recovery and Resilience After Disaster - NSF-0928926</t>
  </si>
  <si>
    <t>PRJ-2782</t>
  </si>
  <si>
    <t>Repeated Wind Tunnel Section Model Tests of a Closed-Box Bridge Deck ‚Äì Scanlan Derivatives</t>
  </si>
  <si>
    <t>Examining wind tunnel errors in Scanlan derivatives and flutter speed of a closed-box bridge deck: https://doi.org/10.12989/was.2018.26.4.231, An Euler‚ÄìMonte Carlo algorithm assessing Moment Lyapunov Exponents for stochastic bridge flutter predictions: https://doi.org/10.1016/j.compstruc.2012.11.015, Artificial Neural Network model to predict the flutter velocity of suspension bridges: https://doi.org/10.1016/j.compstruc.2020.106236</t>
  </si>
  <si>
    <t>2020-05-28T14:13:41.707-05:00</t>
  </si>
  <si>
    <t>2020-05-29T10:59:24.995-05:00</t>
  </si>
  <si>
    <t>(NSF) A probability-based methodology for the analysis of fluctuating wind loads on cable-supported bridges - CMMI-0600575</t>
  </si>
  <si>
    <t>PRJ-2783</t>
  </si>
  <si>
    <t>Midland 2020 Dam Failure and Flooding -- GEER Response</t>
  </si>
  <si>
    <t>hashash: Youssef Hashash</t>
  </si>
  <si>
    <t>elliot_n: Elliot Nichols</t>
  </si>
  <si>
    <t>2020-06-01T15:22:07.709-05:00</t>
  </si>
  <si>
    <t>2020-06-02T08:18:44.912-05:00</t>
  </si>
  <si>
    <t>PRJ-2784</t>
  </si>
  <si>
    <t>EastBay</t>
  </si>
  <si>
    <t>fmk: Frank McKenna</t>
  </si>
  <si>
    <t>c_w: Charles Wang</t>
  </si>
  <si>
    <t>2020-06-01T17:53:19.459-05:00</t>
  </si>
  <si>
    <t>2020-06-02T08:18:47.243-05:00</t>
  </si>
  <si>
    <t>PRJ-2785</t>
  </si>
  <si>
    <t>Social Sciences</t>
  </si>
  <si>
    <t>Longitudinal Social Vulnerability Data Exploration for Harris County Census Tracts</t>
  </si>
  <si>
    <t>CDC's Social Vulnerability Index: https://svi.cdc.gov/data-and-tools-download.html</t>
  </si>
  <si>
    <t>m_roy: Malini Roy</t>
  </si>
  <si>
    <t>2020-06-04T11:52:50.945-05:00</t>
  </si>
  <si>
    <t>2020-06-11T11:08:04.746-05:00</t>
  </si>
  <si>
    <t>Texas A&amp;M University Hazard Reduction and Recovery Center - HRRCCRISP Type 2: Critical Resilient Interdependent Infrastructure Systems and Processes (CRISP)- 2019 - NSF-1832662Texas A&amp;M University Department of Landscape Architecture and Urban Planning - LAUP-URSC689</t>
  </si>
  <si>
    <t>PRJ-2786</t>
  </si>
  <si>
    <t>Tornado-Induced loading on Low-Rise Buildings</t>
  </si>
  <si>
    <t>elijoh: Eli Johnson</t>
  </si>
  <si>
    <t>2020-06-08T13:14:43.436-05:00</t>
  </si>
  <si>
    <t>2020-06-08T13:14:46.004-05:00</t>
  </si>
  <si>
    <t>PRJ-2787</t>
  </si>
  <si>
    <t>Lidar Data for testing of HazMapper</t>
  </si>
  <si>
    <t>2020-06-09T11:58:53.383-05:00</t>
  </si>
  <si>
    <t>2020-06-12T14:44:00.608-05:00</t>
  </si>
  <si>
    <t>PRJ-2788</t>
  </si>
  <si>
    <t>CPT-Based Liquefaction Case Histories Resulting from the 2010-2016 Canterbury,  New Zealand, Earthquakes: A Curated Digital Dataset</t>
  </si>
  <si>
    <t>bwmaurer: Brett Maurer</t>
  </si>
  <si>
    <t>mertcan: Mertcan Geyin</t>
  </si>
  <si>
    <t>2020-06-10T11:57:29.565-05:00</t>
  </si>
  <si>
    <t>2020-06-10T15:43:45.335-05:00</t>
  </si>
  <si>
    <t>CAREER: Decoding the Enigmas of U.S. Seismic Hazard Via Multi-Scale, Multi-Physics Approaches to Paleoliquefaction Analysis - CMMI-1751216</t>
  </si>
  <si>
    <t>PRJ-2789</t>
  </si>
  <si>
    <t>Software</t>
  </si>
  <si>
    <t>Horizon: CPT-based liquefaction risk assessment and decision software</t>
  </si>
  <si>
    <t>2020-06-10T17:44:26.148-05:00</t>
  </si>
  <si>
    <t>2020-06-25T11:39:03.557-05:00</t>
  </si>
  <si>
    <t>CAREER - CMMI-1751216</t>
  </si>
  <si>
    <t>PRJ-2790</t>
  </si>
  <si>
    <t>MIDP large tank tests</t>
  </si>
  <si>
    <t>edkavy: Edward Kavazanjian</t>
  </si>
  <si>
    <t>egstalli: Elizabeth Stallings Young</t>
  </si>
  <si>
    <t>2020-06-11T17:40:47.172-05:00</t>
  </si>
  <si>
    <t>2020-06-11T17:40:50.085-05:00</t>
  </si>
  <si>
    <t>PRJ-2792</t>
  </si>
  <si>
    <t>Wind Speed Estimation Standard Cross-Method Comparison</t>
  </si>
  <si>
    <t>rwood12: Richard Wood, merhia2: Ali Merhi</t>
  </si>
  <si>
    <t>2020-06-15T16:17:13.991-05:00</t>
  </si>
  <si>
    <t>2020-06-16T11:16:45.577-05:00</t>
  </si>
  <si>
    <t>none - none</t>
  </si>
  <si>
    <t>PRJ-2793</t>
  </si>
  <si>
    <t>RC column backbone curve dataset</t>
  </si>
  <si>
    <t>yifanfei: Yifan Fei</t>
  </si>
  <si>
    <t>luxz: Xinzheng Lu</t>
  </si>
  <si>
    <t>2020-06-16T09:45:19.893-05:00</t>
  </si>
  <si>
    <t>2020-06-28T08:29:56.037-05:00</t>
  </si>
  <si>
    <t>PRJ-2794</t>
  </si>
  <si>
    <t>Confidential Information Project</t>
  </si>
  <si>
    <t>2020-06-18T13:49:27.122-05:00</t>
  </si>
  <si>
    <t>2020-06-18T13:49:30.732-05:00</t>
  </si>
  <si>
    <t>PRJ-2795</t>
  </si>
  <si>
    <t>SciServer Comparison</t>
  </si>
  <si>
    <t>arikm: Arik Mitschang</t>
  </si>
  <si>
    <t>2020-06-19T10:44:27.684-05:00</t>
  </si>
  <si>
    <t>2020-06-19T10:47:44.572-05:00</t>
  </si>
  <si>
    <t>PRJ-2796</t>
  </si>
  <si>
    <t>Resilience quantification of rural communities subject to flooding</t>
  </si>
  <si>
    <t>Resilience quantification of rural communities subject to flooding:</t>
  </si>
  <si>
    <t>mgsoto: Mariantonieta Gutierrez Soto</t>
  </si>
  <si>
    <t>melendez: Amanda Melendez</t>
  </si>
  <si>
    <t>2020-06-20T07:05:38.041-05:00</t>
  </si>
  <si>
    <t>2020-06-20T07:55:04.695-05:00</t>
  </si>
  <si>
    <t>PRJ-2797</t>
  </si>
  <si>
    <t>OpenSRA</t>
  </si>
  <si>
    <t>barryblz: Barry Zheng</t>
  </si>
  <si>
    <t>2020-06-22T15:41:35.004-05:00</t>
  </si>
  <si>
    <t>2020-06-22T15:41:39.084-05:00</t>
  </si>
  <si>
    <t>PRJ-2798</t>
  </si>
  <si>
    <t>Model</t>
  </si>
  <si>
    <t>Building Information and Structural Models of Archetype Commercial Buildings Located in the Central and Eastern United States</t>
  </si>
  <si>
    <t>SIMPLE-Design: Preference assessment instrument for design of resilient, sustainable office buildings: http://doi.org/10.17603/DS2GH3M, Seismic, Hurricane, and Tsunami Vulnerability Database and Pinch-Point Taxonomy for Mid-rise Commercial Buildings: http://doi.org/10.17603/ds2-09nn-ze82, Inventory of Seismic Structural Evaluations, Performance Functions and Taxonomies for Buildings (INSSEPT): http://doi.org/10.17603/ds2-k1g7-vg97</t>
  </si>
  <si>
    <t>jmdlg: Jesus de la Garza, jirish: Jennifer Irish, adrianrm: Adrian Rodriguez-Marek</t>
  </si>
  <si>
    <t>mz68: mohsen zaker esteghamati</t>
  </si>
  <si>
    <t>2020-06-22T15:42:57.616-05:00</t>
  </si>
  <si>
    <t>2020-06-23T10:27:26.725-05:00</t>
  </si>
  <si>
    <t>National Science Foundation, Division of Civil, Mechanical, and Material Innovation - 1455466</t>
  </si>
  <si>
    <t>PRJ-2799</t>
  </si>
  <si>
    <t>Undrained monotonic shear response MICP treated silty sands: https://doi.org/10.1061/(ASCE)GT.1943-5606.0001861, Undrained cyclic response of silty sands improved by microbial induced calcium carbonate precipitation: https://doi.org/10.1016/j.soildyn.2019.01.010</t>
  </si>
  <si>
    <t>azamani2: atefeh zamani</t>
  </si>
  <si>
    <t>2020-06-22T19:45:37.920-05:00</t>
  </si>
  <si>
    <t>2020-06-22T19:48:34.605-05:00</t>
  </si>
  <si>
    <t>CMMI - 1554056</t>
  </si>
  <si>
    <t>PRJ-2800</t>
  </si>
  <si>
    <t>The hurricane-blackout-heatwave compound hazard risk and resilience in a changing climate</t>
  </si>
  <si>
    <t>Hurricane-blackout-heatwave compound hazard risk and resilience in a changing climate:</t>
  </si>
  <si>
    <t>kairuif: kairui feng</t>
  </si>
  <si>
    <t>2020-06-22T20:27:58.841-05:00</t>
  </si>
  <si>
    <t>2020-06-23T04:35:02.477-05:00</t>
  </si>
  <si>
    <t>CAREER: Understanding and Designing Structures for Hurricane Wind and Surge Hazards under Changing Climate Conditions - 1652448Hazard SEES: An Integrated Approach to Risk Assessment and Management in Responding to Land Falling Hurricanes in a Changing Climate - 1520683</t>
  </si>
  <si>
    <t>PRJ-2801</t>
  </si>
  <si>
    <t>Code</t>
  </si>
  <si>
    <t>Illustration of Modular Decision Framework for Early Design of Multi-Hazard Resilient, Sustainable Buildings</t>
  </si>
  <si>
    <t>jirish: Jennifer Irish, adrianrm: Adrian Rodriguez-Marek, jmdlg: Jesus de la Garza, meather: Matthew Eatherton</t>
  </si>
  <si>
    <t>yassh: Yasaman Shahtaheri, mz68: mohsen zaker esteghamati</t>
  </si>
  <si>
    <t>2020-06-22T21:27:54.801-05:00</t>
  </si>
  <si>
    <t>2020-06-22T22:15:47.921-05:00</t>
  </si>
  <si>
    <t>RSB: Performance-based Decision Support System for Resilient and Sustainable Multi-Hazard Building Design - 1455466</t>
  </si>
  <si>
    <t>PRJ-2802</t>
  </si>
  <si>
    <t>Hurricane-blackout-heatwave compound hazard risk and resilience in a changing climate</t>
  </si>
  <si>
    <t>2020-06-23T04:39:51.759-05:00</t>
  </si>
  <si>
    <t>2020-06-23T12:12:26.066-05:00</t>
  </si>
  <si>
    <t>PRJ-2803</t>
  </si>
  <si>
    <t>Liquifaction Mitigation of Silty Sands with MICP</t>
  </si>
  <si>
    <t>2020-06-23T13:23:01.797-05:00</t>
  </si>
  <si>
    <t>2020-06-26T11:55:52.288-05:00</t>
  </si>
  <si>
    <t>CMMI - 1537007CMMI - 1554056EEC - 1342207</t>
  </si>
  <si>
    <t>PRJ-2805</t>
  </si>
  <si>
    <t>StEER - Crucecitas, Mexico Mw 7.4 Earthquake: Preliminary Virtual Reconnaissance Report (PVRR)</t>
  </si>
  <si>
    <t>dprev: David Prevatt, ianrob30: Ian Robertson, mosalam: Khalid Mosalam, droueche: David Roueche</t>
  </si>
  <si>
    <t>wmhassan: Wael Hassan, simirand: Sebastian Miranda, ianrob30: Ian Robertson, carteta: Carlos Arteta, emiranda: Eduardo Miranda, jruizg24: Jorge Ruiz-Garc√≠a, julianca: Julian Carrillo, dr_msoto: Mariantonieta Gutierrez Soto, pheresi: Pablo Heresi, selimucb: Selim Gunay, hdavalos: H√©ctor D√°valos, apoulos: Alan Poulos, capajaro: Cesar Pajaro Miranda, aacostav: Andres Acosta Vera, giulia: Giulia Scagliotti, messina: Armando Messina, archbold: Jorge Archbold</t>
  </si>
  <si>
    <t>2020-06-29T12:17:19.404-05:00</t>
  </si>
  <si>
    <t>2020-06-29T12:31:18.234-05:00</t>
  </si>
  <si>
    <t>PRJ-2806</t>
  </si>
  <si>
    <t>Effect of Unloading and Reloading on Bearing Strength of Unconfined Cold-formed Steel Bolted Connections</t>
  </si>
  <si>
    <t>Ultimate Bearing Capacity of Unconfined Bolted Connections in Cold-Formed Steel Members:</t>
  </si>
  <si>
    <t>ref05: Md Refat Ahmed Bhuiyan</t>
  </si>
  <si>
    <t>2020-06-29T12:58:09.741-05:00</t>
  </si>
  <si>
    <t>2020-06-29T13:40:50.400-05:00</t>
  </si>
  <si>
    <t>ARC Research Hub for Australian Steel Manufacturing under the Industrial Transformation Re-search Hubs scheme - (Project ID: IH130100017)</t>
  </si>
  <si>
    <t>PRJ-2807</t>
  </si>
  <si>
    <t>2020-06-29T16:30:22.111-05:00</t>
  </si>
  <si>
    <t>2020-06-29T16:40:26.130-05:00</t>
  </si>
  <si>
    <t>EEC - 1449501</t>
  </si>
  <si>
    <t>PRJ-2808</t>
  </si>
  <si>
    <t>Collaborative Research: Engineered Earth Masonry for Affordable Seismic Resistant Low-Rise Buildings (UCD)</t>
  </si>
  <si>
    <t>mbarbato: Michele Barbato</t>
  </si>
  <si>
    <t>fmatta: Fabio Matta, rengifol: Erika Lorena Rengifo Lopez, ntnkumar: Nitin Kumar</t>
  </si>
  <si>
    <t>2020-06-29T17:51:26.575-05:00</t>
  </si>
  <si>
    <t>2020-06-30T16:20:39.900-05:00</t>
  </si>
  <si>
    <t>Collaborative Research: Engineered Earth Masonry for Affordable Seismic Resistant Low-Rise Buildings - 1850777Collaborative Research: Engineered Earth Masonry for Affordable Seismic Resistant Low-Rise Buildings - 1537078</t>
  </si>
  <si>
    <t>PRJ-2809</t>
  </si>
  <si>
    <t>Collaborative Research: Novel Engineered Earth Masonry for Affordable Seismic Resistant Low-Rise Buildings</t>
  </si>
  <si>
    <t>fmatta: Fabio Matta</t>
  </si>
  <si>
    <t>rengifol: Erika Lorena Rengifo Lopez, ntnkumar: Nitin Kumar</t>
  </si>
  <si>
    <t>2020-06-30T15:36:20.042-05:00</t>
  </si>
  <si>
    <t>2020-06-30T16:21:20.624-05:00</t>
  </si>
  <si>
    <t>Collaborative Research: Engineered Earth Masonry for Affordable Seismic Resistant Low-Rise Buildings - 1850777Collaborative Research: Engineered Earth Masonry for Affordable Seismic Resistant Low-Rise Buildings - 1537776</t>
  </si>
  <si>
    <t>PRJ-2810</t>
  </si>
  <si>
    <t>Damage detection</t>
  </si>
  <si>
    <t>thonstat: Travis Thonstad</t>
  </si>
  <si>
    <t>2020-07-01T07:55:08.685-05:00</t>
  </si>
  <si>
    <t>2020-07-01T07:55:11.625-05:00</t>
  </si>
  <si>
    <t>PRJ-2811</t>
  </si>
  <si>
    <t>EERI VERT Oaxaca Earthquake Phase 1 Report</t>
  </si>
  <si>
    <t>mmkenawy: Maha Kenawy, chenk: Kevin Chen, amartin: Amory Martin, aspa2016: Sissy Nikolaou, nicopaul: Nicole Paul, askhassa: Ahmad Hassan, hwibowo: Hartanto Wibowo, agharo: ANA HARO, tonatiuh: Tonatiuh Rodriguez-Nikl, jsadegh: Jasmin Sadegh</t>
  </si>
  <si>
    <t>2020-07-01T11:59:27.750-05:00</t>
  </si>
  <si>
    <t>2020-07-01T12:09:35.189-05:00</t>
  </si>
  <si>
    <t>PRJ-2812</t>
  </si>
  <si>
    <t>freeFieldTesting</t>
  </si>
  <si>
    <t>parduino: Pedro Arduino</t>
  </si>
  <si>
    <t>longchen: long chen, sharifim: Mahyar Sharifi Mood</t>
  </si>
  <si>
    <t>2020-07-01T14:44:13.117-05:00</t>
  </si>
  <si>
    <t>2020-07-09T14:30:32.935-05:00</t>
  </si>
  <si>
    <t>PRJ-2813</t>
  </si>
  <si>
    <t>Long-term Ashfall Deposition Data from Sakurajima Taisho Eruption using PUFF and JRA-55</t>
  </si>
  <si>
    <t>rhadint: Haris Rahadianto</t>
  </si>
  <si>
    <t>2020-07-02T03:07:02.887-05:00</t>
  </si>
  <si>
    <t>2020-07-29T20:53:24.582-05:00</t>
  </si>
  <si>
    <t>PRJ-2816</t>
  </si>
  <si>
    <t>Quasi-static Experimental Test of Non-ductile Detailing RC columns and beam-column joints</t>
  </si>
  <si>
    <t>2020-07-03T02:18:58.167-05:00</t>
  </si>
  <si>
    <t>2020-07-03T02:19:50.486-05:00</t>
  </si>
  <si>
    <t>PRJ-2817</t>
  </si>
  <si>
    <t>NOAA_CSDL_model_automation</t>
  </si>
  <si>
    <t>edmyers: Edward Myers, ndyer214: Noel Dyer, fjshaikh: Fiza Shaikh, zrb: Zachary Burnett, panvel: Panagiotis Velissariou</t>
  </si>
  <si>
    <t>2020-07-07T16:26:39.592-05:00</t>
  </si>
  <si>
    <t>2020-07-07T16:35:48.799-05:00</t>
  </si>
  <si>
    <t>PRJ-2818</t>
  </si>
  <si>
    <t>WE-UQ -  July 8 through 10 10am PDT &amp; office hours at 2pm PDT Zoom Meeting ID 921 7860 2975</t>
  </si>
  <si>
    <t>shivanis: Shivani Sharma</t>
  </si>
  <si>
    <t>2020-07-08T02:10:33.407-05:00</t>
  </si>
  <si>
    <t>2020-07-08T02:10:36.267-05:00</t>
  </si>
  <si>
    <t>PRJ-2819</t>
  </si>
  <si>
    <t>Structural tuning</t>
  </si>
  <si>
    <t>maxs3: Max Stephens, udu: Uzo Uwaoma</t>
  </si>
  <si>
    <t>2020-07-08T13:35:22.076-05:00</t>
  </si>
  <si>
    <t>2020-10-01T15:22:09.637-05:00</t>
  </si>
  <si>
    <t>PRJ-2820</t>
  </si>
  <si>
    <t>ejcha: Eun Jeong Cha, toritomi: Tori Tomiczek, mstanley: Michelle Stanley, hejong84: Donghwan Gu, nrosen: Nathanael Rosenheim, hestal: Hesam Talebiyan, yousef_m: Yousef Mohammadi Darestani</t>
  </si>
  <si>
    <t>2020-07-09T09:02:43.625-05:00</t>
  </si>
  <si>
    <t>2020-07-09T09:02:48.943-05:00</t>
  </si>
  <si>
    <t>PRJ-2821</t>
  </si>
  <si>
    <t>SimCenterSoftware</t>
  </si>
  <si>
    <t>tg457427: Frank McKenna</t>
  </si>
  <si>
    <t>2020-07-10T09:48:24.118-05:00</t>
  </si>
  <si>
    <t>2020-07-10T09:48:28.223-05:00</t>
  </si>
  <si>
    <t>PRJ-2822</t>
  </si>
  <si>
    <t>Testing Jupyter Notebook File</t>
  </si>
  <si>
    <t>hejong84: Donghwan Gu</t>
  </si>
  <si>
    <t>2020-07-10T11:54:08.355-05:00</t>
  </si>
  <si>
    <t>2020-07-10T11:54:11.961-05:00</t>
  </si>
  <si>
    <t>PRJ-2823</t>
  </si>
  <si>
    <t>fjshaikh: Fiza Shaikh, panvel: Panagiotis Velissariou, ndyer214: Noel Dyer, tknzyang: Zizang Yang, jreniel: Jaime Calzada, edkavy: Edward Kavazanjian, zrb: Zachary Burnett</t>
  </si>
  <si>
    <t>2020-07-13T09:18:05.638-05:00</t>
  </si>
  <si>
    <t>2020-07-14T10:47:40.666-05:00</t>
  </si>
  <si>
    <t>PRJ-2824</t>
  </si>
  <si>
    <t>Numerical modeling of lateral spread displacements at free-face sites using OpenSees</t>
  </si>
  <si>
    <t>2020-07-13T16:25:39.793-05:00</t>
  </si>
  <si>
    <t>2020-07-13T16:48:10.380-05:00</t>
  </si>
  <si>
    <t>National Science Foundation (U.S.) Grant - 1462855</t>
  </si>
  <si>
    <t>PRJ-2825</t>
  </si>
  <si>
    <t>ADCERC</t>
  </si>
  <si>
    <t>ecwinter: Elizabeth Winter</t>
  </si>
  <si>
    <t>2020-07-14T15:00:18.234-05:00</t>
  </si>
  <si>
    <t>2020-07-14T15:00:20.320-05:00</t>
  </si>
  <si>
    <t>PRJ-2827</t>
  </si>
  <si>
    <t>Soso MS Tornado Image Analysis</t>
  </si>
  <si>
    <t>hklee3: Henry Klee</t>
  </si>
  <si>
    <t>2020-07-15T16:07:34.236-05:00</t>
  </si>
  <si>
    <t>2020-07-15T16:07:37.884-05:00</t>
  </si>
  <si>
    <t>PRJ-2828</t>
  </si>
  <si>
    <t>Validation of Design for Liquefaction-Induced Downdrag on Piles</t>
  </si>
  <si>
    <t>katziot: Katerina Ziotopoulou</t>
  </si>
  <si>
    <t>blkutter: Bruce Kutter</t>
  </si>
  <si>
    <t>sumeet: Sumeet Kumar Sinha</t>
  </si>
  <si>
    <t>2020-07-18T13:53:51.347-05:00</t>
  </si>
  <si>
    <t>2020-07-18T15:40:38.563-05:00</t>
  </si>
  <si>
    <t>California Department of Transportation under Agreement - 65A0688</t>
  </si>
  <si>
    <t>PRJ-2830</t>
  </si>
  <si>
    <t>Rock Avalanche-Generated Mass Flow Observations</t>
  </si>
  <si>
    <t>Canadian Cordillera Rock Avalanche Case Histories: https:// doi.org/10.17603/ds2-vnk2-wz34</t>
  </si>
  <si>
    <t>jaaron1: Jordan Aaron, mbrideau: Marc-Andre Brideau</t>
  </si>
  <si>
    <t>2020-07-20T16:09:52.601-05:00</t>
  </si>
  <si>
    <t>2020-07-30T14:19:19.541-05:00</t>
  </si>
  <si>
    <t>PRJ-2831</t>
  </si>
  <si>
    <t>Paper</t>
  </si>
  <si>
    <t>Social Institutions: Review of Definitions and Theoretical Constructs Relevant to Community Resilience Assessments: Systematic Literature Review Bound-Setting Paper</t>
  </si>
  <si>
    <t>Center for Risk-Based Community Resilience Planning: http://resilience.colostate.edu/</t>
  </si>
  <si>
    <t>mstanley: Michelle Stanley</t>
  </si>
  <si>
    <t>2020-07-22T13:45:56.492-05:00</t>
  </si>
  <si>
    <t>2020-07-22T13:58:36.731-05:00</t>
  </si>
  <si>
    <t>Center for Risk-Based Community Resilience Planning - NIST-70NANB20H008</t>
  </si>
  <si>
    <t>PRJ-2832</t>
  </si>
  <si>
    <t>Learning Object</t>
  </si>
  <si>
    <t>Systematic Literature Review Toolkit</t>
  </si>
  <si>
    <t>Hazard Reduction and Recovery Center: http://hrrc.arch.tamu.edu/, Center for Risk-Based Community Resilience Planning: http://resilience.colostate.edu/, Foss and Waters (2015) Destination dissertation: A traveler‚Äôs guide to a done dissertation: https://books.google.com/books?hl=en&amp;lr=&amp;id=kBmaCgAAQBAJ&amp;oi=fnd&amp;pg=PR5&amp;dq=foss+and+waters&amp;ots=HvCtAnWSOY&amp;sig=kltWo368Lu2DR4pQcomJxlusHYw#v=onepage&amp;q=foss%20and%20waters&amp;f=false, Xiao and Watson (2019) Guidance for Conducting a Systematic Literature Review: https://doi.org/10.1177/0739456X17723971</t>
  </si>
  <si>
    <t>shayes: Stephen Hayes, mstanley: Michelle Stanley, jayasree: Jayasree Korukonda, eddie923: Edgar Millard, cgoodman: Cooper Goodman, berd: Ashley Berd, mrawtsn: Maria Watson</t>
  </si>
  <si>
    <t>2020-07-22T13:51:01.631-05:00</t>
  </si>
  <si>
    <t>2020-09-16T09:36:16.498-05:00</t>
  </si>
  <si>
    <t>Center for Risk-Based Community Resilience Planning - NIST-70NANB20H008Center for Risk-Based Community Resilience Planning - NIST-70NANB15H044</t>
  </si>
  <si>
    <t>PRJ-2833</t>
  </si>
  <si>
    <t>Custom</t>
  </si>
  <si>
    <t>Disaster Resilience Resource Tracking and Disaster Spending Analysis</t>
  </si>
  <si>
    <t>mrawtsn: Maria Watson</t>
  </si>
  <si>
    <t>berd: Ashley Berd, mstanley: Michelle Stanley, nrosen: Nathanael Rosenheim, eddie923: Edgar Millard, shayes: Stephen Hayes, cgoodman: Cooper Goodman, nancy_sm: Nancy Susan Manoj</t>
  </si>
  <si>
    <t>2020-07-22T18:16:09.420-05:00</t>
  </si>
  <si>
    <t>2020-07-24T13:23:06.102-05:00</t>
  </si>
  <si>
    <t>PRJ-2834</t>
  </si>
  <si>
    <t>Rip currents: coupling and feedbacks between waves, flows, and morphology</t>
  </si>
  <si>
    <t>mmoulton: Melissa Moulton</t>
  </si>
  <si>
    <t>hugger: Britt Raubenheimer, selgar1: Steve Elgar</t>
  </si>
  <si>
    <t>2020-07-23T18:03:50.663-05:00</t>
  </si>
  <si>
    <t>2020-10-01T20:44:39.243-05:00</t>
  </si>
  <si>
    <t>NSF -</t>
  </si>
  <si>
    <t>PRJ-2835</t>
  </si>
  <si>
    <t>Annotated Bibliography</t>
  </si>
  <si>
    <t>CONVERGE Working Group on Economic Recovery: Enabling Comparative Research on COVID-19 Annotated Bibliography</t>
  </si>
  <si>
    <t>Economic Recovery: Enabling Comparative Research on COVID-19 CONVERGE COVID-19 Working Groups for Public Health and Social Science Research: Research Agenda-Setting Paper: https://papers.ssrn.com/sol3/papers.cfm?abstract_id=3633093, Economic Recovery Working Group Website: https://converge.colorado.edu/resources/covid-19/working-groups/issues-impacts-recovery/economic-recovery-enabling-comparative-research-on-covid-19, All COVID-19 Working Groups for Public Health and Social Sciences Research: https://converge.colorado.edu/resources/covid-19/working-groups</t>
  </si>
  <si>
    <t>sechang: Stephanie Chang</t>
  </si>
  <si>
    <t>jurikim: Juri Kim, mrawtsn: Maria Watson, saharder: Sahar Derakhshan</t>
  </si>
  <si>
    <t>2020-07-23T18:05:16.798-05:00</t>
  </si>
  <si>
    <t>2020-10-02T08:55:06.402-05:00</t>
  </si>
  <si>
    <t>CONVERGE COVID-19 Working Groups - NSF #1841338</t>
  </si>
  <si>
    <t>PRJ-2836</t>
  </si>
  <si>
    <t>BayArea-Lifeline</t>
  </si>
  <si>
    <t>2020-07-23T18:37:20.643-05:00</t>
  </si>
  <si>
    <t>2020-07-23T18:37:23.136-05:00</t>
  </si>
  <si>
    <t>PRJ-2837</t>
  </si>
  <si>
    <t>Agave to run scripts</t>
  </si>
  <si>
    <t>bhajay: Ajay Bangalore Harish</t>
  </si>
  <si>
    <t>2020-07-24T12:19:49.796-05:00</t>
  </si>
  <si>
    <t>2020-07-24T13:48:09.967-05:00</t>
  </si>
  <si>
    <t>PRJ-2839</t>
  </si>
  <si>
    <t>Poster</t>
  </si>
  <si>
    <t>Follow the Money: Using Content Analysis to Understand Disaster Spending</t>
  </si>
  <si>
    <t>berd: Ashley Berd</t>
  </si>
  <si>
    <t>2020-07-28T12:46:17.419-05:00</t>
  </si>
  <si>
    <t>2020-08-05T11:45:05.118-05:00</t>
  </si>
  <si>
    <t>Center for Risk-Based Community Resilience Planning - NIST-70NANB15H044</t>
  </si>
  <si>
    <t>PRJ-2840</t>
  </si>
  <si>
    <t>lfahnest: Larry Fahnestock</t>
  </si>
  <si>
    <t>bsimp: Barbara Simpson, rsause1: Richard Sause, jmr5: James Ricles</t>
  </si>
  <si>
    <t>2020-07-28T13:25:30.113-05:00</t>
  </si>
  <si>
    <t>2020-07-28T13:31:38.644-05:00</t>
  </si>
  <si>
    <t>CMMI - 1926365CMMI - 1928906CMMI - 1926326</t>
  </si>
  <si>
    <t>PRJ-2841</t>
  </si>
  <si>
    <t>3HEAT - Indoor temperatures and survey responses from Phoenix, Arizona homes</t>
  </si>
  <si>
    <t>mkwrigh1: Mary Wright</t>
  </si>
  <si>
    <t>eckurtz: Elizabeth Kurtz, pchakali: Paul Chakalian, lew1741: Lance Watkins</t>
  </si>
  <si>
    <t>2020-07-28T15:09:39.666-05:00</t>
  </si>
  <si>
    <t>2020-07-28T15:24:04.227-05:00</t>
  </si>
  <si>
    <t>PRJ-2842</t>
  </si>
  <si>
    <t>Federal Disaster Spending: Trends and Observations Between 2010-2019</t>
  </si>
  <si>
    <t>2020-07-29T09:07:42.466-05:00</t>
  </si>
  <si>
    <t>2020-08-10T12:44:49.001-05:00</t>
  </si>
  <si>
    <t>Center for Risk-Based Community Resilience Planning - NIST-70NANB15H044Center for Risk-Based Community Resilience Planning - NIST-70NANB20H008</t>
  </si>
  <si>
    <t>PRJ-2843</t>
  </si>
  <si>
    <t>Sandbox</t>
  </si>
  <si>
    <t>lclayyy: Lauren Clay</t>
  </si>
  <si>
    <t>2020-07-29T10:55:08.482-05:00</t>
  </si>
  <si>
    <t>2020-08-06T16:06:16.059-05:00</t>
  </si>
  <si>
    <t>PRJ-2844</t>
  </si>
  <si>
    <t>SimCenter-Bootcamp-AI</t>
  </si>
  <si>
    <t>2020-07-30T01:03:18.313-05:00</t>
  </si>
  <si>
    <t>2020-07-30T01:03:22.200-05:00</t>
  </si>
  <si>
    <t>PRJ-2845</t>
  </si>
  <si>
    <t>EERI 2019 Ridgecrest Earthquake Sequence Reconnaissance Report</t>
  </si>
  <si>
    <t>Ridgecrest Earthquake Sequence Virtual Clearinghouse Website: http://learningfromearthquakes.org/2019-07-04-searles-valley/</t>
  </si>
  <si>
    <t>2020-07-30T14:28:00.024-05:00</t>
  </si>
  <si>
    <t>2020-08-03T11:08:35.022-05:00</t>
  </si>
  <si>
    <t>PRJ-2847</t>
  </si>
  <si>
    <t>Vibration Control and Optimal Seismic Design of Building Structures Using Controlled Rocking Steel Brace Frames</t>
  </si>
  <si>
    <t>sja289: Sajad Javadinasab Hormozabad</t>
  </si>
  <si>
    <t>2020-08-01T17:45:17.374-05:00</t>
  </si>
  <si>
    <t>2020-09-28T13:44:29.742-05:00</t>
  </si>
  <si>
    <t>PRJ-2848</t>
  </si>
  <si>
    <t>62 Years Simulated Sakurajima Taisho Eruption Ashfall Deposit Data (1958-2019)</t>
  </si>
  <si>
    <t>2020-08-02T05:52:57.697-05:00</t>
  </si>
  <si>
    <t>2020-08-03T20:17:15.607-05:00</t>
  </si>
  <si>
    <t>PRJ-2849</t>
  </si>
  <si>
    <t>UniversalDragCoeff</t>
  </si>
  <si>
    <t>qjimchen: Q. Jim Chen</t>
  </si>
  <si>
    <t>lzhu99: Ling Zhu</t>
  </si>
  <si>
    <t>2020-08-02T16:29:40.572-05:00</t>
  </si>
  <si>
    <t>2020-08-02T16:31:35.788-05:00</t>
  </si>
  <si>
    <t>PRJ-2850</t>
  </si>
  <si>
    <t>PT 2050 Backup</t>
  </si>
  <si>
    <t>dhl: Daniel Hardesty Lewis</t>
  </si>
  <si>
    <t>ian_mc: Ian McIntosh</t>
  </si>
  <si>
    <t>2020-08-03T13:30:39.094-05:00</t>
  </si>
  <si>
    <t>2020-08-03T13:30:42.785-05:00</t>
  </si>
  <si>
    <t>PRJ-2852</t>
  </si>
  <si>
    <t>JHU-UF Higher Order Turbulence</t>
  </si>
  <si>
    <t>mds2120: Michael Shields</t>
  </si>
  <si>
    <t>lohitv: Lohit Vandanapu, mohitcek: Mohit Chauhan, mariel91: Mariel Ojeda, dascp: Scott Powell, rcatarel: Ryan Catarelli, jrduf: Justin Davis</t>
  </si>
  <si>
    <t>2020-08-04T11:06:11.907-05:00</t>
  </si>
  <si>
    <t>2020-08-06T10:33:36.270-05:00</t>
  </si>
  <si>
    <t>PRJ-2854</t>
  </si>
  <si>
    <t>Hurricane Michael Structural Damage and Population Resilience</t>
  </si>
  <si>
    <t>Quick Response Research after Hurricane Katrina: A Study of Families: google.com, Rapid Reconnaissance Engineering Investigations after Hurricane Harvey, Irma, and Maria: google.com</t>
  </si>
  <si>
    <t>2020-08-04T14:21:58.167-05:00</t>
  </si>
  <si>
    <t>2020-08-27T11:13:28.441-05:00</t>
  </si>
  <si>
    <t>NSF CMMI - 1611820NSF CMMI - 1841338</t>
  </si>
  <si>
    <t>PRJ-2855</t>
  </si>
  <si>
    <t>Social Science Project</t>
  </si>
  <si>
    <t>Other Data: google.com</t>
  </si>
  <si>
    <t>2020-08-04T14:52:38.775-05:00</t>
  </si>
  <si>
    <t>2020-08-27T14:55:56.683-05:00</t>
  </si>
  <si>
    <t>PRJ-2856</t>
  </si>
  <si>
    <t>Scanlon - Gander Crash Study - 1984</t>
  </si>
  <si>
    <t>marlowev: Valerie Marlowe</t>
  </si>
  <si>
    <t>2020-08-04T15:17:43.160-05:00</t>
  </si>
  <si>
    <t>2020-08-04T15:17:47.541-05:00</t>
  </si>
  <si>
    <t>PRJ-2857</t>
  </si>
  <si>
    <t>NHERI SimCenter 2020 Programming Bootcamp</t>
  </si>
  <si>
    <t>pmackenz: Peter Mackenzie-Helnwein</t>
  </si>
  <si>
    <t>fmk: Frank McKenna, mschoett: Matthew Schoettler</t>
  </si>
  <si>
    <t>c_w: Charles Wang, pmackenz: Peter Mackenzie-Helnwein, parduino: Pedro Arduino, fmk: Frank McKenna, zs_adam: Adam Zsarn√≥czay, satishr: Satish Rao, mschoett: Matthew Schoettler</t>
  </si>
  <si>
    <t>2020-08-05T14:36:19.382-05:00</t>
  </si>
  <si>
    <t>2020-08-05T16:18:08.898-05:00</t>
  </si>
  <si>
    <t>NHERI SimCenter - CMMI 1612843</t>
  </si>
  <si>
    <t>PRJ-2858</t>
  </si>
  <si>
    <t>NYS-NFACT</t>
  </si>
  <si>
    <t>bibinadi: Nadia Koyratty, mjfos: Melissa Julia Fos, emmaclew: Emma Lewis, jenhorne: Jennifer Horney, srogus: Stephanie Rogus, sescales: Sarah Scales, imkaraye: Ibraheem Karaye, brittah: Britta Heath</t>
  </si>
  <si>
    <t>2020-08-06T13:54:52.200-05:00</t>
  </si>
  <si>
    <t>2020-10-01T15:40:08.195-05:00</t>
  </si>
  <si>
    <t>Quick Response Grant -</t>
  </si>
  <si>
    <t>PRJ-2859</t>
  </si>
  <si>
    <t>NEES, The George E. Brown, Jr. Network for Earthquake Engineering Simulation, 2004-2014 A DECADE OF EARTHQUAKE ENGINEERING RESEARCH</t>
  </si>
  <si>
    <t>joann: JoAnn Browning, tjhacker: Thomas Hacker, meberhar: Marc Eberhard, sdyke: Shirley Dyke, erathje: Ellen Rathje</t>
  </si>
  <si>
    <t>2020-08-08T16:30:58.611-05:00</t>
  </si>
  <si>
    <t>2020-08-14T12:13:46.136-05:00</t>
  </si>
  <si>
    <t>NEES Operations - NSF CMMI-0927178</t>
  </si>
  <si>
    <t>PRJ-2860</t>
  </si>
  <si>
    <t>SimCenter-AI</t>
  </si>
  <si>
    <t>2020-08-08T22:16:58.299-05:00</t>
  </si>
  <si>
    <t>2020-08-08T22:17:01.964-05:00</t>
  </si>
  <si>
    <t>PRJ-2861</t>
  </si>
  <si>
    <t>SimCenter_Data</t>
  </si>
  <si>
    <t>2020-08-09T11:15:07.749-05:00</t>
  </si>
  <si>
    <t>2020-08-09T11:15:12.089-05:00</t>
  </si>
  <si>
    <t>PRJ-2862</t>
  </si>
  <si>
    <t>Quantifying seismic resilience of multi-functional floor isolation systems through cyber-physical testing</t>
  </si>
  <si>
    <t>psharvey: Philip Harvey</t>
  </si>
  <si>
    <t>liangcao: liang cao, tmarullo: Thomas Marullo, jmr5: James Ricles, cova3201: Braulio Andres Covarrubias Vargas</t>
  </si>
  <si>
    <t>2020-08-10T13:35:41.163-05:00</t>
  </si>
  <si>
    <t>2020-08-10T14:11:04.898-05:00</t>
  </si>
  <si>
    <t>OIA - 1929151</t>
  </si>
  <si>
    <t>PRJ-2863</t>
  </si>
  <si>
    <t>Check Sheet</t>
  </si>
  <si>
    <t>Part I: Conducting a Systematic Literature Review‚ÄîCONVERGE Extreme Events Research Check Sheets Series</t>
  </si>
  <si>
    <t>Natural Hazards Engineering Research Infrastructure (NHERI) CONVERGE Facility: https://converge.colorado.edu/, CONVERGE Extreme Events Research Check Sheets Series: https://converge.colorado.edu/resources/check-sheets, CONVERGE Training Modules: https://converge.colorado.edu/resources/training-modules</t>
  </si>
  <si>
    <t>aaronwml: Haorui Wu, caev8264: Candace Evans</t>
  </si>
  <si>
    <t>2020-08-10T13:40:12.895-05:00</t>
  </si>
  <si>
    <t>2020-09-14T10:55:47.540-05:00</t>
  </si>
  <si>
    <t>Institute for Catastrophic Loss Reduction - N/ANational Science Foundation - 1841338</t>
  </si>
  <si>
    <t>Stochastic Storm Modeling</t>
  </si>
  <si>
    <t>2020-08-17T10:17:36.432-05:00</t>
  </si>
  <si>
    <t>Stochastic Storm Surge Modeling</t>
  </si>
  <si>
    <t>2020-08-17T10:40:23.653-05:00</t>
  </si>
  <si>
    <t>PRJ-2864</t>
  </si>
  <si>
    <t>Elevated Tempertaure Properties of ASTM A992 Steel</t>
  </si>
  <si>
    <t>fsel: Michael Engelhardt</t>
  </si>
  <si>
    <t>2020-08-17T12:34:12.496-05:00</t>
  </si>
  <si>
    <t>2020-08-17T12:38:20.029-05:00</t>
  </si>
  <si>
    <t>PRJ-2865</t>
  </si>
  <si>
    <t>Prediction of Long-Range Infrasound Propagation from Tornadoes Based on New Atmospheric Boundary Layer Wind Tunnel Experiments</t>
  </si>
  <si>
    <t>tianshuz: Tianshu Zhang</t>
  </si>
  <si>
    <t>kgurley: Kurtis Gurley, mariel91: Mariel Ojeda, saem: Steven Miller</t>
  </si>
  <si>
    <t>2020-08-17T12:45:00.619-05:00</t>
  </si>
  <si>
    <t>2020-08-17T12:54:31.270-05:00</t>
  </si>
  <si>
    <t>PRJ-2866</t>
  </si>
  <si>
    <t>Human vulnerability to landslides: Fatality dataset</t>
  </si>
  <si>
    <t>Human vulnerability to landslides:</t>
  </si>
  <si>
    <t>wpollock: William Pollock</t>
  </si>
  <si>
    <t>2020-08-18T19:17:37.895-05:00</t>
  </si>
  <si>
    <t>2020-08-22T10:36:20.163-05:00</t>
  </si>
  <si>
    <t>EAGER: A Platform for Regional-Scale Landslide Risk Assessment - NSF Grant No. 1548552</t>
  </si>
  <si>
    <t>PRJ-2867</t>
  </si>
  <si>
    <t>ashukla: Ashutosh Shukla</t>
  </si>
  <si>
    <t>2020-08-20T08:45:47.684-05:00</t>
  </si>
  <si>
    <t>2020-09-04T15:42:22.354-05:00</t>
  </si>
  <si>
    <t>PRJ-2868</t>
  </si>
  <si>
    <t>ADCIRC Prediction System Texas 2020</t>
  </si>
  <si>
    <t>2020-08-20T08:54:15.381-05:00</t>
  </si>
  <si>
    <t>2020-08-20T08:54:19.559-05:00</t>
  </si>
  <si>
    <t>PRJ-2869</t>
  </si>
  <si>
    <t>Understanding Household Power Outage Experiences: A Case Study Comparison across U.S. Cities</t>
  </si>
  <si>
    <t>pchakali: Paul Chakalian, aandres1: Adam Andresen, eckurtz: Elizabeth Kurtz</t>
  </si>
  <si>
    <t>2020-08-24T10:16:07.372-05:00</t>
  </si>
  <si>
    <t>2020-08-27T09:42:33.129-05:00</t>
  </si>
  <si>
    <t>Urban Resilience to Extreme Events Graduate Research Grant -</t>
  </si>
  <si>
    <t>PRJ-2870</t>
  </si>
  <si>
    <t>COPE: EAGER Coastal Hazard Planning in Time</t>
  </si>
  <si>
    <t>uwrapid: Michael Grilliot</t>
  </si>
  <si>
    <t>grilliot: Michael Grilliot, jpeltier: Jacqueline Peltier, jwartman: Joseph Wartman, awlyda: Andrew Lyda</t>
  </si>
  <si>
    <t>2020-08-24T12:48:42.626-05:00</t>
  </si>
  <si>
    <t>2020-08-25T10:11:35.372-05:00</t>
  </si>
  <si>
    <t>PRJ-2871</t>
  </si>
  <si>
    <t>StEER - Midwest Derecho (August 10, 2020)</t>
  </si>
  <si>
    <t>droueche: David Roueche, ianrob30: Ian Robertson, mosalam: Khalid Mosalam, dprev: David Prevatt</t>
  </si>
  <si>
    <t>lombardo: Frank Lombardo, rwood12: Richard Wood, awomble: Arn Womble, cwittich: Christine Wittich</t>
  </si>
  <si>
    <t>2020-08-24T16:27:56.276-05:00</t>
  </si>
  <si>
    <t>2020-08-24T16:36:50.418-05:00</t>
  </si>
  <si>
    <t>PRJ-2872</t>
  </si>
  <si>
    <t>Multivariate Return Period-based Site-specific Ground Motion Selection</t>
  </si>
  <si>
    <t>Multivariate return period‚Äêbased ground motion selection for improved hazard consistency over a vector of intensity measures: https://doi.org/10.1002/eqe.3338</t>
  </si>
  <si>
    <t>duao0712: Ao Du</t>
  </si>
  <si>
    <t>2020-08-25T11:37:38.352-05:00</t>
  </si>
  <si>
    <t>2020-08-26T10:48:11.313-05:00</t>
  </si>
  <si>
    <t>PRJ-2873</t>
  </si>
  <si>
    <t>24 Stories Model CMS</t>
  </si>
  <si>
    <t>atorre: Andr√©s Torregroza</t>
  </si>
  <si>
    <t>2020-08-26T09:23:31.240-05:00</t>
  </si>
  <si>
    <t>2020-08-26T09:23:34.266-05:00</t>
  </si>
  <si>
    <t>PRJ-2874</t>
  </si>
  <si>
    <t>Performance of Agricultural Storage Silos and Farm Bins in Nebraska and Iowa During the August 2020 Derecho</t>
  </si>
  <si>
    <t>2020-08-27T00:23:03.455-05:00</t>
  </si>
  <si>
    <t>2020-09-24T13:16:15.403-05:00</t>
  </si>
  <si>
    <t>PRJ-2876</t>
  </si>
  <si>
    <t>Reinforced Concrete Coupling Beams with High-Strength Steel Bars</t>
  </si>
  <si>
    <t>Reinforced Concrete Coupling Beams with High-Strength Bars: http://hdl.handle.net/1808/30647</t>
  </si>
  <si>
    <t>alepager: Andres Lepage</t>
  </si>
  <si>
    <t>lequesne: Remy Lequesne, alex_w_k: Alexander Weber-Kamin</t>
  </si>
  <si>
    <t>alex_w_k: Alexander Weber-Kamin</t>
  </si>
  <si>
    <t>2020-08-27T14:03:34.075-05:00</t>
  </si>
  <si>
    <t>2020-08-27T14:59:53.466-05:00</t>
  </si>
  <si>
    <t>CPF Research Grant Agreement #03-17 - 03-17</t>
  </si>
  <si>
    <t>PRJ-2877</t>
  </si>
  <si>
    <t>Repository</t>
  </si>
  <si>
    <t>COVID-19 &amp; Social Determinants of Health Data Collection Instrument Repository</t>
  </si>
  <si>
    <t>2020-08-27T14:40:34.137-05:00</t>
  </si>
  <si>
    <t>2020-09-01T14:27:37.763-05:00</t>
  </si>
  <si>
    <t>CONVERGE COVID-19 Public Health and Social Science Working Group Grant -</t>
  </si>
  <si>
    <t>PRJ-2878</t>
  </si>
  <si>
    <t>2020-08-27T14:44:22.137-05:00</t>
  </si>
  <si>
    <t>2020-08-27T14:51:59.712-05:00</t>
  </si>
  <si>
    <t>PRJ-2880</t>
  </si>
  <si>
    <t>Tempe Arizona Citywide Heat Survey 2020</t>
  </si>
  <si>
    <t>eckurtz: Elizabeth Kurtz</t>
  </si>
  <si>
    <t>2020-08-27T14:44:40.950-05:00</t>
  </si>
  <si>
    <t>2020-08-27T14:56:48.659-05:00</t>
  </si>
  <si>
    <t>Pew Health Impact Project -</t>
  </si>
  <si>
    <t>PRJ-2881</t>
  </si>
  <si>
    <t>Social Science Extreme Events Research (SSEER) 2018 Census</t>
  </si>
  <si>
    <t>2020-08-27T14:44:42.964-05:00</t>
  </si>
  <si>
    <t>2020-08-27T14:57:43.737-05:00</t>
  </si>
  <si>
    <t>PRJ-2882</t>
  </si>
  <si>
    <t>Hurricane Harvey Recovery Survey</t>
  </si>
  <si>
    <t>jjs2154: Jonathan Sury</t>
  </si>
  <si>
    <t>2020-08-27T14:46:06.347-05:00</t>
  </si>
  <si>
    <t>2020-08-27T15:03:47.683-05:00</t>
  </si>
  <si>
    <t>PRJ-2883</t>
  </si>
  <si>
    <t>Part II: Systematic Literature Review Table‚ÄîCONVERGE Extreme Events Research Check Sheets Series</t>
  </si>
  <si>
    <t>CONVERGE Training Modules: https://converge.colorado.edu/resources/training-modules, CONVERGE Extreme Events Research Check Sheets Series: https://converge.colorado.edu/resources/check-sheets, Natural Hazards Engineering Research Infrastructure (NHERI) CONVERGE Facility: https://converge.colorado.edu/</t>
  </si>
  <si>
    <t>2020-08-27T14:47:28.959-05:00</t>
  </si>
  <si>
    <t>2020-09-14T11:03:30.534-05:00</t>
  </si>
  <si>
    <t>PRJ-2884</t>
  </si>
  <si>
    <t>Earthquake Adjustment in Oklahoma</t>
  </si>
  <si>
    <t>Wu, T., Greer, A., and Murphy, H. (2020). ‚ÄúPerceived Stakeholders‚Äô Trustworthiness of Earthquake Information: A Case of Induced Seismic Activities in Oklahoma.‚Äù Natural Hazards Review. 21(3), 04020017: https://ascelibrary.org/doi/abs/10.1061/(ASCE)NH.1527-6996.0000378, Murphy, H., Greer, A., and Wu, T. (2018). ‚ÄúTrusting Government to Mitigate a New Hazard: The Case of Oklahoma Earthquakes.‚Äù Journal of Risk, Hazards, and Crisis in Public Policy. 9(3), 357-380.: https://onlinelibrary.wiley.com/doi/full/10.1002/rhc3.12141?casa_token=pAYnXyMFpbkAAAAA%3AyMjBWgEgZZ-1Ic5W_cS72zQhgDhIUPNC_vpYl3jRvevu8vMedPTz0PNi1m-mfNDaXiPJ-XTnA0k_NmA, Wu, T., Greer, A., Murphy, H., and Chang, R. (2017). ‚ÄúPreparing for the New Normal: Students and Earthquake Hazard Adjustments in Oklahoma.‚Äù International Journal of Disaster Risk Reduction. 25, 312-323.: https://www.sciencedirect.com/science/article/abs/pii/S2212420917302716, Greer, A., Wu, T., and Murphy, H. (2018). ‚ÄúA Serendipitous, Quasi-Natural Experiment: Earthquake Risk Perceptions and Hazard Adjustment Among College Students.‚Äù Natural Hazards. 93(2), 987-1011.: https://link.springer.com/article/10.1007/s11069-018-3337-5</t>
  </si>
  <si>
    <t>agreer: Alex Greer</t>
  </si>
  <si>
    <t>tristanw: Tristan Wu</t>
  </si>
  <si>
    <t>2020-08-27T14:52:52.984-05:00</t>
  </si>
  <si>
    <t>2020-09-07T12:43:20.346-05:00</t>
  </si>
  <si>
    <t>Oklahoma State University Dean's Incentive Award - N/A</t>
  </si>
  <si>
    <t>PRJ-2885</t>
  </si>
  <si>
    <t>Fighting the raging beasts‚Äô blaze: a content analysis of wildfire metaphors and their associated health risks in local news reports in British Columbia, Canada.</t>
  </si>
  <si>
    <t>megliz: Megan Fleming</t>
  </si>
  <si>
    <t>2020-08-27T14:56:37.661-05:00</t>
  </si>
  <si>
    <t>2020-08-27T14:58:18.191-05:00</t>
  </si>
  <si>
    <t>PRJ-2886</t>
  </si>
  <si>
    <t>Household Earthquake Immediate Response (Japan and New Zealand)</t>
  </si>
  <si>
    <t>2020-08-27T14:57:16.895-05:00</t>
  </si>
  <si>
    <t>2020-08-27T15:30:22.322-05:00</t>
  </si>
  <si>
    <t>RAPID/Collaborative Research: Households Immediate Response During a Night Time Earthquake - CMMI 1833076RAPID: Immediate Behavioral Response to Earthquakes in New Zealand and Japan - CMMI 1138613</t>
  </si>
  <si>
    <t>PRJ-2887</t>
  </si>
  <si>
    <t>Memphis-Shelby County Building Inventory. Building Inventory data developed for the Mid-America Earthquake Center in 2007</t>
  </si>
  <si>
    <t>spfrench: Steven French</t>
  </si>
  <si>
    <t>2020-08-27T15:41:29.569-05:00</t>
  </si>
  <si>
    <t>2020-08-27T15:41:32.230-05:00</t>
  </si>
  <si>
    <t>PRJ-2888</t>
  </si>
  <si>
    <t>StEER - Hurricane Laura</t>
  </si>
  <si>
    <t>mosalam: Khalid Mosalam, droueche: David Roueche, ianrob30: Ian Robertson, dprev: David Prevatt</t>
  </si>
  <si>
    <t>cleary: John Cleary, irina_a: Irina Afanasyeva, uwrapid: Michael Grilliot, bphilli: Brian Phillips, jydmarsh: Justin Marshall, lombardo: Frank Lombardo, mwilso33: Meredith Wilson, sitetour: Mike Vorce, jls: John Schroeder, brasic19: Graham Brasic, hadiah: Hadiah Rawajfih, sstrader: Stephen Strader, lrodrig6: Lillian Rodriguez, danielsm: Daniel Smith, sk56: Sabarethinam Kameshwar, olafon: Oscar Lafontaine, lauramch: Laura Micheli, kgurley: Kurtis Gurley, kma0026: Kevin Ambrose</t>
  </si>
  <si>
    <t>2020-08-27T21:34:32.453-05:00</t>
  </si>
  <si>
    <t>2020-09-13T20:09:32.846-05:00</t>
  </si>
  <si>
    <t>EAGER: Operationalization of the Structural Extreme Events Reconnaissance (StEER) Network - CMMI-1841667Natural Hazards Engineering Research Infrastructure: Post-Disaster, Rapid Response Research (RAPID) Facility - CMMI-1611820</t>
  </si>
  <si>
    <t>PRJ-2889</t>
  </si>
  <si>
    <t>Earthquake Time Series from Events in Texas, Oklahoma, and Kansas</t>
  </si>
  <si>
    <t>Ground Motion Model for Small to Moderate Earthquakes in Texas, Oklahoma, and Kansas: https://doi.org/10.1193/022618EQS047M</t>
  </si>
  <si>
    <t>jingwenh: Jingwen He, georgzal: Georgios Zalachoris</t>
  </si>
  <si>
    <t>2020-08-28T11:32:59.670-05:00</t>
  </si>
  <si>
    <t>2020-10-02T12:24:39.612-05:00</t>
  </si>
  <si>
    <t>State of Texas, TexNet Seismic Monitoring Project -</t>
  </si>
  <si>
    <t>PRJ-2890</t>
  </si>
  <si>
    <t>Lab Tests with Wireless Sensor Network (WSN) system  for the characterization of strong wind loads on non-structural components</t>
  </si>
  <si>
    <t>slazarus: Steven Lazarus, pinelli: Jean-Paul Pinelli</t>
  </si>
  <si>
    <t>sou94: Soundarya Sridhar, lovemina: Jianing Wang, jsun2015: Jialin Sun, jamerwin: James Erwin, dechen: Dejiang Chen, zhangfit: Jian Zhang</t>
  </si>
  <si>
    <t>2020-08-30T16:22:10.445-05:00</t>
  </si>
  <si>
    <t>2020-08-31T12:55:50.916-05:00</t>
  </si>
  <si>
    <t>PRJ-2891</t>
  </si>
  <si>
    <t>Hurricane WILMA Data from Wireless Pressure Sensor Network</t>
  </si>
  <si>
    <t>2020-08-31T13:03:15.522-05:00</t>
  </si>
  <si>
    <t>2020-08-31T13:12:32.554-05:00</t>
  </si>
  <si>
    <t>PRJ-2892</t>
  </si>
  <si>
    <t>From Performance-Based Engineering to Resilience and Sustainability: Design and Assessment Principles for the Next Generation of Buildings</t>
  </si>
  <si>
    <t>morolake: Morolake Omoya, itohan: Itohan Ero</t>
  </si>
  <si>
    <t>2020-08-31T16:21:01.391-05:00</t>
  </si>
  <si>
    <t>2020-08-31T16:21:04.499-05:00</t>
  </si>
  <si>
    <t>PRJ-2893</t>
  </si>
  <si>
    <t>COVID-19 Multi-state Multi-wave Risk and Protective Action Study</t>
  </si>
  <si>
    <t>jmangan: Jennifer Manganello, mhadley: Molly Hadley, spenta: Samantha Penta</t>
  </si>
  <si>
    <t>2020-09-01T15:26:47.984-05:00</t>
  </si>
  <si>
    <t>2020-09-10T15:50:40.315-05:00</t>
  </si>
  <si>
    <t>National Science Foundation - 2028412</t>
  </si>
  <si>
    <t>PRJ-2894</t>
  </si>
  <si>
    <t>A Scoping Literature Review: Cultural Competence for Hazards and Disaster Research</t>
  </si>
  <si>
    <t>CONVERGE Training Modules - Cultural Competence in Hazards and Disaster Research: https://converge-training.colorado.edu/courses/cultural-competence/</t>
  </si>
  <si>
    <t>aaronwml: Haorui Wu</t>
  </si>
  <si>
    <t>nmattson: Nicole Mattson, loripeek: Lori Peek, mason82: Mason Mathews</t>
  </si>
  <si>
    <t>2020-09-03T13:10:12.041-05:00</t>
  </si>
  <si>
    <t>2020-09-13T18:36:07.248-05:00</t>
  </si>
  <si>
    <t>National Science Foundation EAGER - 1745611</t>
  </si>
  <si>
    <t>PRJ-2895</t>
  </si>
  <si>
    <t>HW 1</t>
  </si>
  <si>
    <t>emiskow: Eric Miskow</t>
  </si>
  <si>
    <t>2020-09-04T11:05:40.827-05:00</t>
  </si>
  <si>
    <t>2020-09-04T11:05:45.863-05:00</t>
  </si>
  <si>
    <t>PRJ-2896</t>
  </si>
  <si>
    <t>62 Years Simulation of Sakurajima Taisho Eruption (1958-2019) - Ash Particles in the Air</t>
  </si>
  <si>
    <t>62 Years Simulated Sakurajima Taisho Eruption Ashfall Deposit Data (1958-2019): 10.17603/ds2-vw5f-t920</t>
  </si>
  <si>
    <t>2020-09-06T02:37:18.854-05:00</t>
  </si>
  <si>
    <t>2020-09-06T02:45:39.376-05:00</t>
  </si>
  <si>
    <t>PRJ-2897</t>
  </si>
  <si>
    <t>Research Design Table‚ÄîCONVERGE Extreme Events Research Check Sheets Series</t>
  </si>
  <si>
    <t>2020-09-08T12:19:06.875-05:00</t>
  </si>
  <si>
    <t>2020-10-01T11:29:08.285-05:00</t>
  </si>
  <si>
    <t>National Science Foundation - 1841338Institute for Catastrophic Loss Reduction - N/A</t>
  </si>
  <si>
    <t>PRJ-2898</t>
  </si>
  <si>
    <t>CoroCane</t>
  </si>
  <si>
    <t>hcmurphy: Haley Murphy, tristanw: Tristan Wu</t>
  </si>
  <si>
    <t>2020-09-08T14:18:58.993-05:00</t>
  </si>
  <si>
    <t>2020-09-08T14:47:35.063-05:00</t>
  </si>
  <si>
    <t>PRJ-2899</t>
  </si>
  <si>
    <t>Colleges and the COVID-19 Crisis</t>
  </si>
  <si>
    <t>bettylai: Betty Lai</t>
  </si>
  <si>
    <t>2020-09-09T08:55:53.830-05:00</t>
  </si>
  <si>
    <t>2020-09-17T14:05:01.827-05:00</t>
  </si>
  <si>
    <t>Quick Response Grant, Natural Hazards Center -</t>
  </si>
  <si>
    <t>PRJ-2900</t>
  </si>
  <si>
    <t>Experimental and Analytical Assessment of Effects of Leakage around Doors, Windows, and Other Openings on Internal Pressures in Residential Buildings</t>
  </si>
  <si>
    <t>jamerwin: James Erwin, dechen: Dejiang Chen, wihami: Guirong (Grace) Yan</t>
  </si>
  <si>
    <t>2020-09-11T10:38:15.115-05:00</t>
  </si>
  <si>
    <t>2020-09-14T10:18:33.363-05:00</t>
  </si>
  <si>
    <t>PRJ-2901</t>
  </si>
  <si>
    <t>Prediction of Seismic Collapse Behavior of Deep Steel Wide-Flange Columns Using Machine Learning Methods</t>
  </si>
  <si>
    <t>eltawil: Sherif El-Tawil</t>
  </si>
  <si>
    <t>jpmccorm: Jason McCormick</t>
  </si>
  <si>
    <t>tungyuwu: Tung-Yu Wu, osediek: Omar Sediek</t>
  </si>
  <si>
    <t>2020-09-12T07:13:41.973-05:00</t>
  </si>
  <si>
    <t>2020-09-26T12:06:54.581-05:00</t>
  </si>
  <si>
    <t>Resilience of Steel Moment Frame Systems with Deep Slender Column Sections - 70NANB171TZ91CRISP Type 2: Interdependencies in Community Resilience (ICoR): A Simulation Framework - ACI-1638186</t>
  </si>
  <si>
    <t>PRJ-2902</t>
  </si>
  <si>
    <t>Assignment 2</t>
  </si>
  <si>
    <t>erobtoy: Erika Robtoy</t>
  </si>
  <si>
    <t>2020-09-12T16:05:03.114-05:00</t>
  </si>
  <si>
    <t>2020-09-12T16:05:07.195-05:00</t>
  </si>
  <si>
    <t>PRJ-2903</t>
  </si>
  <si>
    <t>GEER Reconnaissance of 2018 Palu-Donggala Earthquake and Flowslides</t>
  </si>
  <si>
    <t>Geotechnical Reconnaissance:The 28 September 2018 M7.5 Palu-Donggala, Indonesia Earthquake: 10.18118/G63376, The Sibalaya flowslide initiated by the 28 September 2018 MW 7.5 Palu-Donggala, Indonesia earthquake: 10.1007/s10346-020-01354-1</t>
  </si>
  <si>
    <t>jackmont: Jack Montgomery</t>
  </si>
  <si>
    <t>agallant: Aaron Gallant, dnlbarat: Daniel Hutabarat, hbmason: Ben Mason, jwartman: Joseph Wartman</t>
  </si>
  <si>
    <t>2020-09-12T18:20:26.969-05:00</t>
  </si>
  <si>
    <t>2020-09-22T09:54:34.603-05:00</t>
  </si>
  <si>
    <t>Natural Hazards Engineering Research Infrastructure: Post-Disaster, Rapid Response Research (RAPID) Facility - CMMI-1611820Collaborative Research: GEER Post Disaster Reconnaissance - CMMI-1826118</t>
  </si>
  <si>
    <t>PRJ-2904</t>
  </si>
  <si>
    <t>NEER: Hurricane Laura Reconnaissance</t>
  </si>
  <si>
    <t>cso8377: Christopher OConnor, njafari: Navid Jafari, jcadig1: Jack Cadigan, qjimchen: Q. Jim Chen</t>
  </si>
  <si>
    <t>2020-09-13T16:32:42.904-05:00</t>
  </si>
  <si>
    <t>2020-09-22T13:22:14.524-05:00</t>
  </si>
  <si>
    <t>CoPe EAGER: Nearshore Extreme Events Reconnaissance (NEER) Association - 1939275</t>
  </si>
  <si>
    <t>PRJ-2905</t>
  </si>
  <si>
    <t>Collaborative Research: Implementation Strategies and Performance of Unsaturated Bio-Cemented Dune Sand</t>
  </si>
  <si>
    <t>Collaborative Research: Physics of Dune Erosion during Extreme Wave and Storm-Surge Events:</t>
  </si>
  <si>
    <t>tmevans: Matt Evans</t>
  </si>
  <si>
    <t>jonswap: Pedro Lomonaco, tbmaddux: Tim Maddux</t>
  </si>
  <si>
    <t>2020-09-14T15:39:58.039-05:00</t>
  </si>
  <si>
    <t>2020-09-14T15:43:09.927-05:00</t>
  </si>
  <si>
    <t>Collaborative Research: Implementation Strategies and Performance of Unsaturated Bio-Cemented Dune Sand - 1933350</t>
  </si>
  <si>
    <t>PRJ-2906</t>
  </si>
  <si>
    <t>Understanding and Quantifying Structural Loading from Tsunami-Induced Debris Fields</t>
  </si>
  <si>
    <t>mrmotley: Michael Motley</t>
  </si>
  <si>
    <t>parduino: Pedro Arduino, meberhar: Marc Eberhard</t>
  </si>
  <si>
    <t>2020-09-14T15:49:42.939-05:00</t>
  </si>
  <si>
    <t>2020-09-14T15:51:25.752-05:00</t>
  </si>
  <si>
    <t>Understanding and Quantifying Structural Loading from Tsunami-Induced Debris Fields - 1933184</t>
  </si>
  <si>
    <t>PRJ-2907</t>
  </si>
  <si>
    <t>Assignment2_Szachara</t>
  </si>
  <si>
    <t>hoffj6: Jesse Hoff</t>
  </si>
  <si>
    <t>szachara: Samantha Szachara</t>
  </si>
  <si>
    <t>2020-09-14T22:27:02.024-05:00</t>
  </si>
  <si>
    <t>2020-09-14T22:27:06.972-05:00</t>
  </si>
  <si>
    <t>PRJ-2908</t>
  </si>
  <si>
    <t>Approaches to Sampling‚ÄîCONVERGE Extreme Events Research Check Sheets Series</t>
  </si>
  <si>
    <t>CONVERGE Extreme Events Research Check Sheets Series: https://converge.colorado.edu/resources/check-sheets, Natural Hazards Engineering Research Infrastructure (NHERI) CONVERGE Facility: https://converge.colorado.edu/, CONVERGE Training Modules: https://converge.colorado.edu/resources/training-modules</t>
  </si>
  <si>
    <t>jessaust: Jessica Austin</t>
  </si>
  <si>
    <t>2020-09-15T08:35:55.999-05:00</t>
  </si>
  <si>
    <t>2020-09-17T13:36:53.283-05:00</t>
  </si>
  <si>
    <t>PRJ-2909</t>
  </si>
  <si>
    <t>Tips for Reviewing Social Science Research Proposals‚ÄîCONVERGE Extreme Events Research Check Sheets Series</t>
  </si>
  <si>
    <t>courtwm: Courtney Welton-Mitchell</t>
  </si>
  <si>
    <t>2020-09-15T08:44:37.617-05:00</t>
  </si>
  <si>
    <t>2020-10-01T11:08:54.675-05:00</t>
  </si>
  <si>
    <t>PRJ-2910</t>
  </si>
  <si>
    <t>simulations - GiD</t>
  </si>
  <si>
    <t>hgurram: Harika Gurram, fnetsch: Francis Netscher</t>
  </si>
  <si>
    <t>2020-09-15T10:19:41.325-05:00</t>
  </si>
  <si>
    <t>2020-09-15T10:37:10.023-05:00</t>
  </si>
  <si>
    <t>PRJ-2911</t>
  </si>
  <si>
    <t>Direct Simple Shear Testing on Ottawa F65 Sand</t>
  </si>
  <si>
    <t>fahumire: Francisco Humire, bmorale2: Brian Morales</t>
  </si>
  <si>
    <t>2020-09-15T22:05:39.660-05:00</t>
  </si>
  <si>
    <t>2020-09-15T22:05:43.946-05:00</t>
  </si>
  <si>
    <t>PRJ-2912</t>
  </si>
  <si>
    <t>Direct Simple Shear Test Data for Lightly Bio-cemented Sands</t>
  </si>
  <si>
    <t>2020-09-16T13:07:51.539-05:00</t>
  </si>
  <si>
    <t>2020-09-16T13:08:04.086-05:00</t>
  </si>
  <si>
    <t>PRJ-2913</t>
  </si>
  <si>
    <t>RaspberryPi</t>
  </si>
  <si>
    <t>saysin: SAMET AYSIN</t>
  </si>
  <si>
    <t>2020-09-20T12:45:30.827-05:00</t>
  </si>
  <si>
    <t>2020-09-20T12:45:34.735-05:00</t>
  </si>
  <si>
    <t>PRJ-2914</t>
  </si>
  <si>
    <t>StEER - Hurricane Sally</t>
  </si>
  <si>
    <t>EAGER: Operationalization of the Structural Extreme Events Reconnaissance (StEER) Network: CMMI-1841667</t>
  </si>
  <si>
    <t>dprev: David Prevatt, ianrob30: Ian Robertson, droueche: David Roueche, mosalam: Khalid Mosalam</t>
  </si>
  <si>
    <t>sstrader: Stephen Strader, jydmarsh: Justin Marshall, cleary: John Cleary, ssmalls: Stephanie Smallegan, olafon: Oscar Lafontaine, irina_a: Irina Afanasyeva, will2019: Wilfrid DJIMA, hlester: Henry Lester</t>
  </si>
  <si>
    <t>2020-09-20T16:59:29.053-05:00</t>
  </si>
  <si>
    <t>2020-09-24T21:13:30.831-05:00</t>
  </si>
  <si>
    <t>PRJ-2915</t>
  </si>
  <si>
    <t>CFD Notebooks (Beginner)</t>
  </si>
  <si>
    <t>Hydro-UQ: https://github.com/NHERI-SimCenter/HydroUQ, WE-UQ: https://github.com/NHERI-SimCenter/WE-UQ</t>
  </si>
  <si>
    <t>s_g: Sanjay Govindjee</t>
  </si>
  <si>
    <t>fmk: Frank McKenna, bhajay: Ajay Bangalore Harish</t>
  </si>
  <si>
    <t>2020-09-21T19:33:23.470-05:00</t>
  </si>
  <si>
    <t>2020-09-29T16:54:55.501-05:00</t>
  </si>
  <si>
    <t>National Science Foundation - CMMI-1612843</t>
  </si>
  <si>
    <t>PRJ-2916</t>
  </si>
  <si>
    <t>NEER: Tropical Storm Cristobal</t>
  </si>
  <si>
    <t>njafari: Navid Jafari, prjadmin: Project Admin</t>
  </si>
  <si>
    <t>2020-09-22T13:39:36.413-05:00</t>
  </si>
  <si>
    <t>2020-09-22T13:43:50.545-05:00</t>
  </si>
  <si>
    <t>PRJ-2917</t>
  </si>
  <si>
    <t>Geojson Test fies</t>
  </si>
  <si>
    <t>ojamil: Owais Jamil</t>
  </si>
  <si>
    <t>2020-09-22T14:20:40.478-05:00</t>
  </si>
  <si>
    <t>2020-09-22T14:20:44.193-05:00</t>
  </si>
  <si>
    <t>PRJ-2919</t>
  </si>
  <si>
    <t>Testbed</t>
  </si>
  <si>
    <t>kuanshi: Kuanshi Zhong</t>
  </si>
  <si>
    <t>2020-09-24T22:47:24.148-05:00</t>
  </si>
  <si>
    <t>2020-09-24T22:47:28.053-05:00</t>
  </si>
  <si>
    <t>NGL - Supported Modeling Team</t>
  </si>
  <si>
    <t>skram21: Steve Kramer</t>
  </si>
  <si>
    <t>pzimmaro: Paolo Zimmaro, sjbrande: Scott Brandenberg, kulmer: Kristin Ulmer, geodude: Kenneth Hudson</t>
  </si>
  <si>
    <t>2020-09-29T12:30:56.134-05:00</t>
  </si>
  <si>
    <t>2020-09-29T12:31:00.428-05:00</t>
  </si>
  <si>
    <t>PRJ-2922</t>
  </si>
  <si>
    <t>Interdisciplinary Multi-Language Community Resilience Simulation using Simple Run-Time Infrastructure (SRTI)</t>
  </si>
  <si>
    <t>osediek: Omar Sediek, ahlynka: Andrew Hlynka, sylin: Szu-Yun Lin</t>
  </si>
  <si>
    <t>2020-10-03T10:21:31.984-05:00</t>
  </si>
  <si>
    <t>2020-10-08T15:55:02.671-05:00</t>
  </si>
  <si>
    <t>10.17603/ds2-ycra-9v54</t>
  </si>
  <si>
    <t>CRISP Type 2: Interdependencies in Community Resilience (ICoR): A Simulation Framework - ACI-1638186</t>
  </si>
  <si>
    <t>PRJ-2921</t>
  </si>
  <si>
    <t>BRAILS-Images</t>
  </si>
  <si>
    <t>2020-10-03T12:34:58.634-05:00</t>
  </si>
  <si>
    <t>2020-10-07T09:52:26.045-05:00</t>
  </si>
  <si>
    <t>PRJ-2920</t>
  </si>
  <si>
    <t>A National Evaluation of State Roles in Hazard Mitigation: Building Local Capacity to Implement FEMA Hazard Mitigation Assistance Grants</t>
  </si>
  <si>
    <t>gsmith5: Gavin Smith</t>
  </si>
  <si>
    <t>ofvila: Olivia Vila</t>
  </si>
  <si>
    <t>2020-10-05T11:50:33.737-05:00</t>
  </si>
  <si>
    <t>2020-10-09T10:22:43.205-05:00</t>
  </si>
  <si>
    <t>10.17603/ds2-sjbv-eg87</t>
  </si>
  <si>
    <t>U.S. Department of Homeland Security - 2015-ST-061-ND0001-01</t>
  </si>
  <si>
    <t>PRJ-2927</t>
  </si>
  <si>
    <t>Jupyter Use Case Team</t>
  </si>
  <si>
    <t>jepgator: Jamie Padgett, mosqueda: Gilberto Mosqueda, parduino: Pedro Arduino, pinelli: Jean-Paul Pinelli, clint: Clinton N. Dawson</t>
  </si>
  <si>
    <t>jlooney: Julia Looney, geodude: Kenneth Hudson, cgd94: Catalina Gonzalez, siliu: Si Liu, syhuynh: Sydney Huynh, sou94: Soundarya Sridhar</t>
  </si>
  <si>
    <t>2020-10-06T12:49:30.051-05:00</t>
  </si>
  <si>
    <t>2020-10-08T12:58:52.946-05:00</t>
  </si>
  <si>
    <t>PRJ-2929</t>
  </si>
  <si>
    <t>Homemade Accelerometer</t>
  </si>
  <si>
    <t>bkasap: Burak Kasap, derkek: Dogukan Erkek, ahumutlu: Ahu Mutlu, adindar: Ahmet Anil Dindar, cantunc: Seyhmus Can Tun√ß, mrtgsl: Ulgen MERT TUGSAL</t>
  </si>
  <si>
    <t>2020-10-08T10:37:34.169-05:00</t>
  </si>
  <si>
    <t>2020-12-17T17:06:51.930-06:00</t>
  </si>
  <si>
    <t>PRJ-2930</t>
  </si>
  <si>
    <t>Probabilistic seismic response and capacity models of piles for statewide bridges in California</t>
  </si>
  <si>
    <t>timxie: Yazhou Xie</t>
  </si>
  <si>
    <t>cliffr: Cliff Roblee, jepgator: Jamie Padgett, cy40: CS Walter Yang, yxie39: Tim Xie, qzheng60: Qiu Zheng, rdr2018: Reginald DesRoches</t>
  </si>
  <si>
    <t>2020-10-09T19:37:11.090-05:00</t>
  </si>
  <si>
    <t>2020-10-12T11:24:20.892-05:00</t>
  </si>
  <si>
    <t>PRJ-2931</t>
  </si>
  <si>
    <t>Community Infrastructures and Building Clusters Recovery Model for Hurricane Hazard</t>
  </si>
  <si>
    <t>yguo1: Yanlin Guo, kfarokh: Karim Farokhnia, masoomi: Hassan Masoomi</t>
  </si>
  <si>
    <t>2020-10-10T17:51:41.032-05:00</t>
  </si>
  <si>
    <t>2020-10-10T18:43:18.649-05:00</t>
  </si>
  <si>
    <t>PRJ-2932</t>
  </si>
  <si>
    <t>Space capsule re entry simulation</t>
  </si>
  <si>
    <t>vaishali: Vaishali Ravishankar</t>
  </si>
  <si>
    <t>2020-10-11T11:09:44.392-05:00</t>
  </si>
  <si>
    <t>2020-10-11T11:11:55.827-05:00</t>
  </si>
  <si>
    <t>PRJ-2933</t>
  </si>
  <si>
    <t>StEER - Hurricane Delta</t>
  </si>
  <si>
    <t>ianrob30: Ian Robertson, mosalam: Khalid Mosalam, droueche: David Roueche, dprev: David Prevatt</t>
  </si>
  <si>
    <t>uwrapid: Michael Grilliot, sk56: Sabarethinam Kameshwar, trungdo: Trung Do, psc_nist: Shane Crawford, jydmarsh: Justin Marshall, madc43: Maria Cortes, sstrader: Stephen Strader, sja289: Sajad Javadinasab Hormozabad</t>
  </si>
  <si>
    <t>2020-10-11T11:31:13.820-05:00</t>
  </si>
  <si>
    <t>2020-10-19T17:21:39.017-05:00</t>
  </si>
  <si>
    <t>PRJ-2934</t>
  </si>
  <si>
    <t>Shaking table test of a 7 stories RC frame under near-fault and far-fault earthqake</t>
  </si>
  <si>
    <t>sjhwang: Shyh-Jiann Hwang</t>
  </si>
  <si>
    <t>fphsiao: Fu-Pei Hsiao</t>
  </si>
  <si>
    <t>renjie: RenJie Tsai, pwweng: Pu-Wen Weng</t>
  </si>
  <si>
    <t>2020-10-12T22:38:32.923-05:00</t>
  </si>
  <si>
    <t>2020-10-13T02:34:51.720-05:00</t>
  </si>
  <si>
    <t>PRJ-2935</t>
  </si>
  <si>
    <t>Shake-table test of a seven-story RC frame under near-fault and far-fault earthquake</t>
  </si>
  <si>
    <t>pwweng: Pu-Wen Weng, tsai0128: RenJie Tsai</t>
  </si>
  <si>
    <t>2020-10-13T01:57:40.062-05:00</t>
  </si>
  <si>
    <t>2020-11-23T07:15:27.375-06:00</t>
  </si>
  <si>
    <t>2020-10-15T03:28:55.101-05:00</t>
  </si>
  <si>
    <t>2020-10-15T03:35:19.404-05:00</t>
  </si>
  <si>
    <t>PRJ-2937</t>
  </si>
  <si>
    <t>CPT-Based Liquefaction Case Histories Resulting from the 2010-2016 Canterbury,  New Zealand, Earthquakes: A Curated Digital Dataset (Version 2)</t>
  </si>
  <si>
    <t>bwmaurer: Brett Maurer, mertcan: Mertcan Geyin, rugreen: Russell Green, bbradley: Brendon Bradley</t>
  </si>
  <si>
    <t>2020-10-16T15:41:34.248-05:00</t>
  </si>
  <si>
    <t>2020-10-16T17:10:27.763-05:00</t>
  </si>
  <si>
    <t>10.17603/ds2-tygh-ht91</t>
  </si>
  <si>
    <t>PRJ-2938</t>
  </si>
  <si>
    <t>Synthetic Ground-Motion Records for 100 Bridge Sites in Indiana</t>
  </si>
  <si>
    <t>gpm: George Mavroeidis</t>
  </si>
  <si>
    <t>sdyke: Shirley Dyke, julionco: Julio Ramirez</t>
  </si>
  <si>
    <t>yenancao: Yenan Cao, lbonthro: Leslie Bonthron, prince: Prince Baah, alund15: Alana Lund, jhunter: Jeremy Hunter, cbeck1: Corey Beck, zx277: Xin Zhang</t>
  </si>
  <si>
    <t>2020-10-16T19:56:43.305-05:00</t>
  </si>
  <si>
    <t>2020-11-30T22:21:25.413-06:00</t>
  </si>
  <si>
    <t>10.17603/ds2-n5b6-4051</t>
  </si>
  <si>
    <t>JTRP Project from Indiana Department of Transportation - SPR 4222</t>
  </si>
  <si>
    <t>PRJ-2939</t>
  </si>
  <si>
    <t>2011 New Zealand and Japan Earthquake Household Response Survey</t>
  </si>
  <si>
    <t>Assessment of households‚Äô responses to the tsunami threat: A comparative study of Japan and New Zealand: https://www.sciencedirect.com/science/article/abs/pii/S2212420917302455, Behavioral Response in the Immediate Aftermath of Shaking: Earthquakes in Christchurch and Wellington, New Zealand, and Hitachi, Japan: https://www.ncbi.nlm.nih.gov/pmc/articles/PMC5129347/, Immediate behavioural responses to earthquakes in Christchurch, New Zealand, and Hitachi, Japan: https://onlinelibrary.wiley.com/doi/abs/10.1111/disa.12133</t>
  </si>
  <si>
    <t>2020-10-17T13:55:16.172-05:00</t>
  </si>
  <si>
    <t>2020-10-20T13:23:47.694-05:00</t>
  </si>
  <si>
    <t>NSF RAPID: Immediate Behavioral Response to Earthquakes in New Zealand and Japan - 1138612</t>
  </si>
  <si>
    <t>PRJ-2941</t>
  </si>
  <si>
    <t>Collaborative Research: Shear-Buckling Mechanics for Enhanced Performance of Thin Plates</t>
  </si>
  <si>
    <t>mgarlock: Maria Garlock</t>
  </si>
  <si>
    <t>liangcao: liang cao, tmarullo: Thomas Marullo, pywang: Peter Wang, pmasungi: Parfait Masungi</t>
  </si>
  <si>
    <t>2020-10-23T14:30:58.476-05:00</t>
  </si>
  <si>
    <t>2020-10-27T13:56:56.226-05:00</t>
  </si>
  <si>
    <t>CMMI - 1662886CMMI - 1662964</t>
  </si>
  <si>
    <t>PRJ-2942</t>
  </si>
  <si>
    <t>Fall 2020 CE 591</t>
  </si>
  <si>
    <t>ejrenzi: Beth Renzi</t>
  </si>
  <si>
    <t>aytao: Andrew Tao, hzhong: Hao Zhong</t>
  </si>
  <si>
    <t>2020-10-23T18:27:14.913-05:00</t>
  </si>
  <si>
    <t>2020-10-23T18:27:20.149-05:00</t>
  </si>
  <si>
    <t>PRJ-2943</t>
  </si>
  <si>
    <t>Field trial Toronto</t>
  </si>
  <si>
    <t>2020-10-23T21:09:01.823-05:00</t>
  </si>
  <si>
    <t>2020-10-23T21:09:05.606-05:00</t>
  </si>
  <si>
    <t>PRJ-2944</t>
  </si>
  <si>
    <t>Glazing Seismic Performance</t>
  </si>
  <si>
    <t>faa36: Fransiscus Asisi Arifin</t>
  </si>
  <si>
    <t>2020-10-26T21:46:10.141-05:00</t>
  </si>
  <si>
    <t>2020-10-26T21:50:22.440-05:00</t>
  </si>
  <si>
    <t>PRJ-2945</t>
  </si>
  <si>
    <t>NHERI Impact 2020, Multi-hazard Research to Make a More Resilient Nation</t>
  </si>
  <si>
    <t>NEES, A Decade of Earthquake Engineering: 10.17603/ds2-gp23-b207, NHERI Science Plan: 10.17603/ds2-4s85-mc54</t>
  </si>
  <si>
    <t>bobet: Antonio Bobet, bedge: Billy Edge, lachance: Marti LaChance, delongz: Delong Zuo, blain: Cheryl Ann Blain, joann: JoAnn Browning</t>
  </si>
  <si>
    <t>2020-10-28T10:30:12.390-05:00</t>
  </si>
  <si>
    <t>2020-10-30T10:33:06.602-05:00</t>
  </si>
  <si>
    <t>10.17603/ds2-1f7x-9a52</t>
  </si>
  <si>
    <t>PRJ-2946</t>
  </si>
  <si>
    <t>Institutional Review Board (IRB) Checklist for Human Subjects Research‚ÄîCONVERGE Extreme Events Research Check Sheets Series</t>
  </si>
  <si>
    <t>CONVERGE Training Modules: https://converge.colorado.edu/resources/training-modules, Natural Hazards Engineering Research Infrastructure (NHERI) CONVERGE Facility: https://converge.colorado.edu/, CONVERGE Extreme Events Research Check Sheets Serie: https://converge.colorado.edu/resources/check-sheets</t>
  </si>
  <si>
    <t>tobinjen: Jennifer Tobin</t>
  </si>
  <si>
    <t>2020-10-30T10:39:16.222-05:00</t>
  </si>
  <si>
    <t>2020-12-11T15:17:15.746-06:00</t>
  </si>
  <si>
    <t>10.17603/ds2-7r74-1021</t>
  </si>
  <si>
    <t>PRJ-2947</t>
  </si>
  <si>
    <t>Best Practices for Ethical Post-Disaster Community Outreach and Engagement‚ÄîCONVERGE Extreme Events Research Check Sheets Series</t>
  </si>
  <si>
    <t>CONVERGE Training Modules: https://converge.colorado.edu/resources/training-modules, Natural Hazards Engineering Research Infrastructure (NHERI) CONVERGE Facility: https://converge.colorado.edu/, CONVERGE Extreme Events Research Check Sheets Series: https://converge.colorado.edu/resources/check-sheets</t>
  </si>
  <si>
    <t>vrrealme: Melissa Villarreal</t>
  </si>
  <si>
    <t>2020-10-30T11:14:52.163-05:00</t>
  </si>
  <si>
    <t>2020-11-04T13:37:12.417-06:00</t>
  </si>
  <si>
    <t>10.17603/ds2-zekm-9737</t>
  </si>
  <si>
    <t>PRJ-2948</t>
  </si>
  <si>
    <t>Tips for Empathy, Understanding, and Ethical Research Engagement‚ÄîCONVERGE Extreme Events Research Check Sheets Series</t>
  </si>
  <si>
    <t>2020-10-30T11:37:40.374-05:00</t>
  </si>
  <si>
    <t>2020-11-02T09:43:41.734-06:00</t>
  </si>
  <si>
    <t>10.17603/ds2-99ak-fz90</t>
  </si>
  <si>
    <t>PRJ-2949</t>
  </si>
  <si>
    <t>New-BayArea</t>
  </si>
  <si>
    <t>2020-11-02T18:56:03.239-06:00</t>
  </si>
  <si>
    <t>2020-11-02T18:56:06.322-06:00</t>
  </si>
  <si>
    <t>PRJ-2950</t>
  </si>
  <si>
    <t>Joanna</t>
  </si>
  <si>
    <t>2020-11-03T19:03:02.253-06:00</t>
  </si>
  <si>
    <t>2020-11-03T19:03:05.493-06:00</t>
  </si>
  <si>
    <t>PRJ-2951</t>
  </si>
  <si>
    <t>Zalachoris and Rathje GMM for Earthquakes in Texas, Oklahoma, and Kansas</t>
  </si>
  <si>
    <t>ml47544: Meibai Li</t>
  </si>
  <si>
    <t>2020-11-05T12:10:46.246-06:00</t>
  </si>
  <si>
    <t>2020-11-05T12:10:50.097-06:00</t>
  </si>
  <si>
    <t>PRJ-2952</t>
  </si>
  <si>
    <t>StEER - Hurricane Zeta</t>
  </si>
  <si>
    <t>ianrob30: Ian Robertson, dprev: David Prevatt, mosalam: Khalid Mosalam, droueche: David Roueche</t>
  </si>
  <si>
    <t>spilking: Stephanie Pilkington, ceferino: Luis Ceferino, sja289: Sajad Javadinasab Hormozabad, haitham: Haitham Ibrahim</t>
  </si>
  <si>
    <t>2020-11-07T13:24:14.754-06:00</t>
  </si>
  <si>
    <t>2020-11-08T11:51:04.117-06:00</t>
  </si>
  <si>
    <t>PRJ-2953</t>
  </si>
  <si>
    <t>StEER - Aegean Sea Earthquake (30 October 2020)</t>
  </si>
  <si>
    <t>ianrob30: Ian Robertson, dprev: David Prevatt, droueche: David Roueche, tkijewsk: Tracy Kijewski-Correa</t>
  </si>
  <si>
    <t>pheresi: Pablo Heresi, archbold: Jorge Archbold, selimucb: Selim Gunay, sja289: Sajad Javadinasab Hormozabad, will2019: Wilfrid DJIMA, abhineet: Abhineet Gupta, smuin: Sifat Muin, wmhassan: Wael Hassan, adilsiz: Abdullah Dilsiz, xnr: Xavier Rom√£o, mmb27: Mauricio Morales-Beltran</t>
  </si>
  <si>
    <t>2020-11-07T16:37:49.633-06:00</t>
  </si>
  <si>
    <t>2020-11-14T20:34:45.400-06:00</t>
  </si>
  <si>
    <t>PRJ-2954</t>
  </si>
  <si>
    <t>StEER - Hurricane Eta</t>
  </si>
  <si>
    <t>ianrob30: Ian Robertson, dprev: David Prevatt, mosalam: Khalid Mosalam, tkijewsk: Tracy Kijewski-Correa</t>
  </si>
  <si>
    <t>madc43: Maria Cortes, mgsoto: Mariantonieta Gutierrez Soto, sja289: Sajad Javadinasab Hormozabad</t>
  </si>
  <si>
    <t>2020-11-07T16:50:36.231-06:00</t>
  </si>
  <si>
    <t>2020-11-14T10:57:58.044-06:00</t>
  </si>
  <si>
    <t>PRJ-2955</t>
  </si>
  <si>
    <t>Jupyter-test</t>
  </si>
  <si>
    <t>2020-11-09T10:24:46.645-06:00</t>
  </si>
  <si>
    <t>2020-11-09T10:49:13.168-06:00</t>
  </si>
  <si>
    <t>PRJ-2956</t>
  </si>
  <si>
    <t>GEER - Holiday Farm Post-Fire Reconnaissance</t>
  </si>
  <si>
    <t>2020-11-10T00:24:44.316-06:00</t>
  </si>
  <si>
    <t>2020-11-10T00:28:55.357-06:00</t>
  </si>
  <si>
    <t>PRJ-2958</t>
  </si>
  <si>
    <t>Earthquake Early Warning and Schools in the United States</t>
  </si>
  <si>
    <t>Safer, Stronger Smarter: A Guide to Improving School Natural Hazard Safety: https://www.fema.gov/sites/default/files/2020-07/FEMA_p1000_Aug2017.pdf, Shake Alert: An Earthquake Early Warning System for the West Coast of the United States: https://www.shakealert.org/</t>
  </si>
  <si>
    <t>saramcb: Sara Mcbride</t>
  </si>
  <si>
    <t>2020-11-11T10:20:00.310-06:00</t>
  </si>
  <si>
    <t>2020-11-16T17:20:04.974-06:00</t>
  </si>
  <si>
    <t>USGS Supplement to the National Science Foundation - 1635593</t>
  </si>
  <si>
    <t>PRJ-2959</t>
  </si>
  <si>
    <t>Hurricane Eta</t>
  </si>
  <si>
    <t>2020-11-14T10:52:35.897-06:00</t>
  </si>
  <si>
    <t>2020-11-14T10:55:00.097-06:00</t>
  </si>
  <si>
    <t>PRJ-2960</t>
  </si>
  <si>
    <t>REU 2020 Trial</t>
  </si>
  <si>
    <t>joann: JoAnn Browning</t>
  </si>
  <si>
    <t>kvielma: Karina  Vielma, nelsor99: Robin Nelson</t>
  </si>
  <si>
    <t>2020-11-16T09:18:09.535-06:00</t>
  </si>
  <si>
    <t>2020-11-16T09:18:13.632-06:00</t>
  </si>
  <si>
    <t>PRJ-2961</t>
  </si>
  <si>
    <t>Detailed Household and Housing Unit Characteristics: Alpha Release of Housing Unit Inventories</t>
  </si>
  <si>
    <t>2020-11-16T15:16:34.090-06:00</t>
  </si>
  <si>
    <t>2020-12-14T18:02:09.821-06:00</t>
  </si>
  <si>
    <t>PRJ-2962</t>
  </si>
  <si>
    <t>Static Tests for Ductile and Non-ductile Slender Columns</t>
  </si>
  <si>
    <t>yuxin_h: Yuxin Huang</t>
  </si>
  <si>
    <t>2020-11-16T20:34:40.682-06:00</t>
  </si>
  <si>
    <t>2020-11-16T20:38:56.683-06:00</t>
  </si>
  <si>
    <t>PRJ-2963</t>
  </si>
  <si>
    <t>Earthquake-Resistant T-Shaped Concrete Walls with High-Strength Steel Bars (Wall T5 and T6)</t>
  </si>
  <si>
    <t>Earthquake-Resistant T-shaped Concrete Walls with High-Strength Steel Bars: 10.17603/DS28D72</t>
  </si>
  <si>
    <t>eburgos: Erick Burgos Ganuza, lequesne: Remy Lequesne</t>
  </si>
  <si>
    <t>2020-11-17T10:49:22.284-06:00</t>
  </si>
  <si>
    <t>2021-01-04T11:12:27.289-06:00</t>
  </si>
  <si>
    <t>PRJ-2964</t>
  </si>
  <si>
    <t>HurricaneMariaTest</t>
  </si>
  <si>
    <t>regavila: Regina Avila</t>
  </si>
  <si>
    <t>2020-11-17T14:53:54.432-06:00</t>
  </si>
  <si>
    <t>2020-11-24T16:21:49.535-06:00</t>
  </si>
  <si>
    <t>PRJ-2965</t>
  </si>
  <si>
    <t>Beirut DPM</t>
  </si>
  <si>
    <t>tmo32: Timothy O'Donnell</t>
  </si>
  <si>
    <t>2020-11-20T11:37:39.563-06:00</t>
  </si>
  <si>
    <t>2020-11-20T11:37:44.325-06:00</t>
  </si>
  <si>
    <t>PRJ-2966</t>
  </si>
  <si>
    <t>Computational Infrastructure for Simulating Reinforced Concrete Buildings subjected to Large Earthquake Datasets</t>
  </si>
  <si>
    <t>mmkenawy: Maha Kenawy</t>
  </si>
  <si>
    <t>2020-11-20T19:38:58.974-06:00</t>
  </si>
  <si>
    <t>2020-11-20T19:39:03.504-06:00</t>
  </si>
  <si>
    <t>PRJ-2967</t>
  </si>
  <si>
    <t>CT1780 | Compatible 4-State CCLS Models for Use in Fragility Analysis of Bridges &amp; Seat Abutments in California Bridges</t>
  </si>
  <si>
    <t>cy40: CS Walter Yang</t>
  </si>
  <si>
    <t>qzheng60: Qiu Zheng, cliffr: Cliff Roblee, jepgator: Jamie Padgett, yxie39: Tim Xie</t>
  </si>
  <si>
    <t>2020-11-22T11:19:55.384-06:00</t>
  </si>
  <si>
    <t>2020-12-29T19:57:41.126-06:00</t>
  </si>
  <si>
    <t>Production Development of Generation-2 Fragility Models for California Bridges - CT1780</t>
  </si>
  <si>
    <t>PRJ-2968</t>
  </si>
  <si>
    <t>Texas FEMA Hurricane Winds</t>
  </si>
  <si>
    <t>2020-11-23T10:05:19.480-06:00</t>
  </si>
  <si>
    <t>2020-12-18T08:38:03.621-06:00</t>
  </si>
  <si>
    <t>PRJ-2969</t>
  </si>
  <si>
    <t>2020-11-24T16:23:26.955-06:00</t>
  </si>
  <si>
    <t>2020-12-01T11:10:33.408-06:00</t>
  </si>
  <si>
    <t>PRJ-2970</t>
  </si>
  <si>
    <t>Kappa coda in California</t>
  </si>
  <si>
    <t>amcabasm: Ashly Cabas</t>
  </si>
  <si>
    <t>2020-11-25T11:54:20.313-06:00</t>
  </si>
  <si>
    <t>2020-11-25T12:30:43.488-06:00</t>
  </si>
  <si>
    <t>PRJ-2971</t>
  </si>
  <si>
    <t>The Effects of Earthquake Retrofit on the Resale Value of Single-Family Dwellings</t>
  </si>
  <si>
    <t>jaal1248: Jasem Alhumaidi</t>
  </si>
  <si>
    <t>2020-11-25T14:50:24.698-06:00</t>
  </si>
  <si>
    <t>2020-11-25T16:24:24.892-06:00</t>
  </si>
  <si>
    <t>10.17603/ds2-tbck-wc43</t>
  </si>
  <si>
    <t>PRJ-2972</t>
  </si>
  <si>
    <t>Simulated Parametric Seismic Collapse Performance of Low-Ductility Concentrically Braced Frames With Reserve Capacity</t>
  </si>
  <si>
    <t>cbradl01: Cameron Bradley</t>
  </si>
  <si>
    <t>2020-11-27T13:41:36.552-06:00</t>
  </si>
  <si>
    <t>2020-11-27T14:10:09.161-06:00</t>
  </si>
  <si>
    <t>PRJ-2973</t>
  </si>
  <si>
    <t>assignment 12</t>
  </si>
  <si>
    <t>zacherym: Zack McCoy</t>
  </si>
  <si>
    <t>2020-11-27T22:04:34.808-06:00</t>
  </si>
  <si>
    <t>2020-11-27T22:04:37.250-06:00</t>
  </si>
  <si>
    <t>PRJ-2974</t>
  </si>
  <si>
    <t>Post-Hurricane Damage Assessment Using Satellite Imagery and Geolocation Features</t>
  </si>
  <si>
    <t>QGIS: https://qgis.org/en/site/, Google Maps Platform: https://cloud.google.com/maps-platform/maps/, OpenStreetMap: https://www.openstreetmap.org/, Keras: https://keras.io/, Hurricane Harvey Maxar data: https://www.maxar.com/open-data/hurricane-harvey</t>
  </si>
  <si>
    <t>qcao10: Quoc Dung Cao</t>
  </si>
  <si>
    <t>ychoe: Youngjun Choe</t>
  </si>
  <si>
    <t>2020-11-28T12:43:59.969-06:00</t>
  </si>
  <si>
    <t>2020-12-14T00:16:08.676-06:00</t>
  </si>
  <si>
    <t>PRJ-2975</t>
  </si>
  <si>
    <t>Assignment 12</t>
  </si>
  <si>
    <t>2020-11-30T10:03:07.006-06:00</t>
  </si>
  <si>
    <t>2020-11-30T10:03:10.642-06:00</t>
  </si>
  <si>
    <t>PRJ-2976</t>
  </si>
  <si>
    <t>CT1780 | Seat-type abutment sample from CA multi-span box-girder bridge inventory</t>
  </si>
  <si>
    <t>cliffr: Cliff Roblee</t>
  </si>
  <si>
    <t>qzheng60: Qiu Zheng, jepgator: Jamie Padgett, yxie39: Tim Xie, cy40: CS Walter Yang</t>
  </si>
  <si>
    <t>2020-11-30T23:25:10.554-06:00</t>
  </si>
  <si>
    <t>2020-12-29T19:56:39.606-06:00</t>
  </si>
  <si>
    <t>Production Development of Generation-2 Fragility Models for California Bridges - C T1780</t>
  </si>
  <si>
    <t>PRJ-2977</t>
  </si>
  <si>
    <t>RPD1062 - SandW_Concrete,WA</t>
  </si>
  <si>
    <t>dafnij: Jacob Dafni</t>
  </si>
  <si>
    <t>2020-12-01T01:02:09.763-06:00</t>
  </si>
  <si>
    <t>2020-12-08T17:04:58.663-06:00</t>
  </si>
  <si>
    <t>PRJ-2978</t>
  </si>
  <si>
    <t>Automated Neighborhood Characteristics for Community Resilience Planning</t>
  </si>
  <si>
    <t>wayneday: Wayne Day, kseong: Kijin Seong</t>
  </si>
  <si>
    <t>2020-12-01T09:40:48.062-06:00</t>
  </si>
  <si>
    <t>2020-12-01T09:48:31.407-06:00</t>
  </si>
  <si>
    <t>PRJ-2979</t>
  </si>
  <si>
    <t>HW 12 data plots</t>
  </si>
  <si>
    <t>2020-12-01T19:31:21.884-06:00</t>
  </si>
  <si>
    <t>2020-12-01T19:31:25.322-06:00</t>
  </si>
  <si>
    <t>PRJ-2980</t>
  </si>
  <si>
    <t>Irish Wave Hindcasts using WAVEWATCH III</t>
  </si>
  <si>
    <t>Spatial Bayesian hierarchical modelling of extreme sea states.: doi:10.1016/j.ocemod.2016.09.015, A long-term nearshore wave hindcast for Ireland: Atlantic and Irish Sea coasts (1979‚Äì2012).: doi: 10.1007/s10236-014-0728-3, The ERA-Interim reanalysis: configuration and performance of the data assimilation system: https://rmets.onlinelibrary.wiley.com/doi/10.1002/qj.828</t>
  </si>
  <si>
    <t>2020-12-04T08:13:15.992-06:00</t>
  </si>
  <si>
    <t>2020-12-15T10:33:59.803-06:00</t>
  </si>
  <si>
    <t>Collaborative Research: Wave, Surge, and Tsunami Overland Hazard, Loading and Structural Response for Developed Shorelines - 1661015</t>
  </si>
  <si>
    <t>PRJ-2981</t>
  </si>
  <si>
    <t>Experimental study of the seismic performance of a dual-mode floor isolation system</t>
  </si>
  <si>
    <t>bin8535: Puthynan Bin</t>
  </si>
  <si>
    <t>2020-12-05T09:51:41.021-06:00</t>
  </si>
  <si>
    <t>2020-12-06T17:41:46.401-06:00</t>
  </si>
  <si>
    <t>Analysis and Design of a Nonholonomic, Impact-Based, Dual-Mode Vibration Isolator/Absorber System - NSF-CMMI-1663376</t>
  </si>
  <si>
    <t>PRJ-2982</t>
  </si>
  <si>
    <t>EERI VERT Izmir Earthquake Phase 2 Report</t>
  </si>
  <si>
    <t>mhakhama: Manouchehr Hakhamaneshi, munal66: Mehmet Unal</t>
  </si>
  <si>
    <t>aspa2016: Sissy Nikolaou, amartin: Amory Martin, tonatiuh: Tonatiuh Rodriguez-Nikl, brisidi: Brisid Isufi</t>
  </si>
  <si>
    <t>2020-12-05T10:01:23.952-06:00</t>
  </si>
  <si>
    <t>2020-12-05T10:13:27.602-06:00</t>
  </si>
  <si>
    <t>PRJ-2983</t>
  </si>
  <si>
    <t>A Rapid Seismic Vulnerability Assessment Tool for Bridges in Indiana - INSAT</t>
  </si>
  <si>
    <t>sdyke: Shirley Dyke</t>
  </si>
  <si>
    <t>yenancao: Yenan Cao, lbonthro: Leslie Bonthron, prince: Prince Baah, alund15: Alana Lund, jhunter: Jeremy Hunter, gpm: George Mavroeidis, cbeck1: Corey Beck, zx277: Xin Zhang</t>
  </si>
  <si>
    <t>2020-12-07T16:23:41.548-06:00</t>
  </si>
  <si>
    <t>2020-12-11T19:47:21.228-06:00</t>
  </si>
  <si>
    <t>10.17603/ds2-b5s1-6686</t>
  </si>
  <si>
    <t>PRJ-2984</t>
  </si>
  <si>
    <t>Best Practices for Research with Non-English Dominant Populations‚ÄîCONVERGE Extreme Events Research Check Sheets Series</t>
  </si>
  <si>
    <t>2020-12-07T17:26:35.757-06:00</t>
  </si>
  <si>
    <t>2020-12-11T14:54:18.650-06:00</t>
  </si>
  <si>
    <t>10.17603/ds2-5b9m-sn48</t>
  </si>
  <si>
    <t>PRJ-2985</t>
  </si>
  <si>
    <t>Hurricane Laura</t>
  </si>
  <si>
    <t>2020-12-07T17:40:26.970-06:00</t>
  </si>
  <si>
    <t>2020-12-07T17:40:30.217-06:00</t>
  </si>
  <si>
    <t>PRJ-2986</t>
  </si>
  <si>
    <t>Questions to Encourage Culturally Competent Research‚ÄîCONVERGE Extreme Events Research Check Sheets Series</t>
  </si>
  <si>
    <t>ralaniz: Ryan Alaniz</t>
  </si>
  <si>
    <t>2020-12-08T10:28:29.328-06:00</t>
  </si>
  <si>
    <t>2020-12-16T11:05:39.513-06:00</t>
  </si>
  <si>
    <t>10.17603/ds2-gbht-ma87</t>
  </si>
  <si>
    <t>PRJ-2987</t>
  </si>
  <si>
    <t>Webinar - December 2020</t>
  </si>
  <si>
    <t>2020-12-08T11:41:23.639-06:00</t>
  </si>
  <si>
    <t>2020-12-08T11:41:26.813-06:00</t>
  </si>
  <si>
    <t>PRJ-2988</t>
  </si>
  <si>
    <t>Food Bank Network Analysis</t>
  </si>
  <si>
    <t>mastura: Mastura Safayet</t>
  </si>
  <si>
    <t>2020-12-09T13:00:06.979-06:00</t>
  </si>
  <si>
    <t>2020-12-09T13:00:10.097-06:00</t>
  </si>
  <si>
    <t>PRJ-2989</t>
  </si>
  <si>
    <t>Compilation and Forecasting of Paleoliquefaction Evidence for the Strength of Ground Motions in the U.S. Pacific Northwest: A Digital Dataset (Version 1)</t>
  </si>
  <si>
    <t>marafi: Nasser Marafi</t>
  </si>
  <si>
    <t>2020-12-10T21:37:38.189-06:00</t>
  </si>
  <si>
    <t>2020-12-17T12:12:49.400-06:00</t>
  </si>
  <si>
    <t>10.17603/ds2-jm19-2w09</t>
  </si>
  <si>
    <t>PRJ-2990</t>
  </si>
  <si>
    <t>2nd NHERI-EUCentre Collaboration Meeting (September 12-13, 2019)</t>
  </si>
  <si>
    <t>2020-12-13T16:47:43.192-06:00</t>
  </si>
  <si>
    <t>2020-12-13T20:54:57.748-06:00</t>
  </si>
  <si>
    <t>10.17603/ds2-xg0h-w556</t>
  </si>
  <si>
    <t>PRJ-2991</t>
  </si>
  <si>
    <t>Matrix - Term</t>
  </si>
  <si>
    <t>ieinam: ilhan Emre inam, afugur: Ahmet UGUR, fmg93: Fikri Mert Gen√ßer, d_avan: Duygu Avan</t>
  </si>
  <si>
    <t>2020-12-14T06:57:28.185-06:00</t>
  </si>
  <si>
    <t>2020-12-14T07:01:39.179-06:00</t>
  </si>
  <si>
    <t>PRJ-2992</t>
  </si>
  <si>
    <t>SERA AIMS - Blind Prediction competition</t>
  </si>
  <si>
    <t>2020-12-17T06:28:01.518-06:00</t>
  </si>
  <si>
    <t>2020-12-17T06:28:05.117-06:00</t>
  </si>
  <si>
    <t>PRJ-2993</t>
  </si>
  <si>
    <t>Ridgecrest Earthquake Sequence One-Year Anniversary Presentations</t>
  </si>
  <si>
    <t>2020-12-17T16:52:27.804-06:00</t>
  </si>
  <si>
    <t>2020-12-18T15:35:34.848-06:00</t>
  </si>
  <si>
    <t>10.17603/ds2-dnq8-wx73</t>
  </si>
  <si>
    <t>2019 Ridgecrest, California, Earthquake Sequence Sessions at the 2020 National Earthquake Conference, San Diego, California, March 2-6, 2020 - 2002617Assistance in Undertaking a Community Review of Ridgecrest Earthquake Sequence Investigations - G20AC00042</t>
  </si>
  <si>
    <t>PRJ-2994</t>
  </si>
  <si>
    <t>Transforming Building Structural Resilience through Innovation in Steel Diaphragms</t>
  </si>
  <si>
    <t>bschafer: Benjamin Schafer</t>
  </si>
  <si>
    <t>jfhajjar: Jerome Hajjar, meather: Matthew Eatherton</t>
  </si>
  <si>
    <t>afischer: Astrid Winther Fischer, hamidfor: Hamid Foroughi</t>
  </si>
  <si>
    <t>2020-12-18T13:58:01.275-06:00</t>
  </si>
  <si>
    <t>2020-12-18T15:39:58.959-06:00</t>
  </si>
  <si>
    <t>Collaborative Research: Transforming Building Structural Resilience through Innovation in Steel Diaphragms - 1562821,1562669,1562490</t>
  </si>
  <si>
    <t>PRJ-2995</t>
  </si>
  <si>
    <t>Development of Robust Cascaded Frequency Filters to Recognize Rebar in GPR Data with Complex Signal Interference</t>
  </si>
  <si>
    <t>xiang90: Zhongming Xiang</t>
  </si>
  <si>
    <t>2020-12-19T21:47:11.760-06:00</t>
  </si>
  <si>
    <t>2020-12-19T21:47:15.455-06:00</t>
  </si>
  <si>
    <t>PRJ-2997</t>
  </si>
  <si>
    <t>King County COVID-19 Community Study</t>
  </si>
  <si>
    <t>nerrett1: Nicole Errett</t>
  </si>
  <si>
    <t>2020-12-22T12:49:21.331-06:00</t>
  </si>
  <si>
    <t>2020-12-28T10:48:18.809-06:00</t>
  </si>
  <si>
    <t>PRJ-2998</t>
  </si>
  <si>
    <t>An exploration of the use of machine learning to predict lateral spreading</t>
  </si>
  <si>
    <t>2020-12-28T04:44:42.625-06:00</t>
  </si>
  <si>
    <t>2020-12-28T05:07:19.239-06:00</t>
  </si>
  <si>
    <t>PRJ-2999</t>
  </si>
  <si>
    <t>CT1780 | Experiment-Based Column Performance Database - RP1</t>
  </si>
  <si>
    <t>jepgator: Jamie Padgett, qzheng60: Qiu Zheng, cy40: CS Walter Yang</t>
  </si>
  <si>
    <t>2020-12-29T19:18:32.518-06:00</t>
  </si>
  <si>
    <t>2020-12-29T20:35:07.039-06:00</t>
  </si>
  <si>
    <t>10.17603/ds2-0nr1-8571</t>
  </si>
  <si>
    <t>Production development of generation-2 fragility models for California bridges - CT 1780</t>
  </si>
  <si>
    <t>PRJ-3000</t>
  </si>
  <si>
    <t>MsRI-EW: Conference to Identify Research Infrastructure Concepts for a National Full-Scale 200 mph Wind and Wind-Water Testing Facility</t>
  </si>
  <si>
    <t>aelawady: Amal Elawady, izisis: Ioannis Zisis</t>
  </si>
  <si>
    <t>dechen: Dejiang Chen</t>
  </si>
  <si>
    <t>2020-12-30T09:08:21.165-06:00</t>
  </si>
  <si>
    <t>2020-12-30T18:37:29.375-06:00</t>
  </si>
  <si>
    <t>10.17603/ds2-k9pt-y451</t>
  </si>
  <si>
    <t>PRJ-3001</t>
  </si>
  <si>
    <t>Simulation-Based Methodology to Identify Relevant DamageIndicators and Tagging Thresholds for Post-Earthquake Evaluation of Structures</t>
  </si>
  <si>
    <t>ggd: Gregory Deierlein</t>
  </si>
  <si>
    <t>galvisf: Francisco Galvis, ahulsey: Anne Hulsey</t>
  </si>
  <si>
    <t>2021-01-04T15:35:43.977-06:00</t>
  </si>
  <si>
    <t>2021-01-25T12:46:54.307-06:00</t>
  </si>
  <si>
    <t>PRJ-3002</t>
  </si>
  <si>
    <t>Machine learning methods in Geotechnical Engineering</t>
  </si>
  <si>
    <t>agajurel: Amit Gajurel</t>
  </si>
  <si>
    <t>2021-01-04T15:58:55.337-06:00</t>
  </si>
  <si>
    <t>2021-01-04T16:05:49.616-06:00</t>
  </si>
  <si>
    <t>PRJ-3003</t>
  </si>
  <si>
    <t>Stick-IT: A simplified model for rapid estimation of IDR and PFA for existing low-rise symmetric infilled RC building typologies</t>
  </si>
  <si>
    <t>xantis85: Marco Gaetani d'Aragona</t>
  </si>
  <si>
    <t>2021-01-06T11:20:13.081-06:00</t>
  </si>
  <si>
    <t>2021-01-06T11:50:26.152-06:00</t>
  </si>
  <si>
    <t>PRJ-3004</t>
  </si>
  <si>
    <t>Experimental Seismic Performance of Nonstructural Components Fastened with Ductile Elements</t>
  </si>
  <si>
    <t>moehle: Jack Moehle</t>
  </si>
  <si>
    <t>talish: Tali Feinstein</t>
  </si>
  <si>
    <t>2021-01-06T15:28:16.655-06:00</t>
  </si>
  <si>
    <t>2021-03-25T17:49:22.803-05:00</t>
  </si>
  <si>
    <t>PRJ-3005</t>
  </si>
  <si>
    <t>FOSID: A Novel Fractional Order Spectrum Intensity Measure for Probabilistic Seismic Demand Modeling of Bridges under Liquefaction and Transverse Spreading</t>
  </si>
  <si>
    <t>wxw115: Xiaowei Wang</t>
  </si>
  <si>
    <t>shafiee: Abdollah Shafieezadeh, jepgator: Jamie Padgett</t>
  </si>
  <si>
    <t>2021-01-08T07:47:50.310-06:00</t>
  </si>
  <si>
    <t>2021-02-10T14:42:12.764-06:00</t>
  </si>
  <si>
    <t>PRJ-3006</t>
  </si>
  <si>
    <t>Displacement and strain field around penetrometer</t>
  </si>
  <si>
    <t>eganju: Eshan Ganju</t>
  </si>
  <si>
    <t>2021-01-10T16:34:54.167-06:00</t>
  </si>
  <si>
    <t>2021-01-10T16:34:57.747-06:00</t>
  </si>
  <si>
    <t>PRJ-3007</t>
  </si>
  <si>
    <t>Evolution of crushing and fabric of sands under uniaxial compression</t>
  </si>
  <si>
    <t>kilicm: Mustafa Kilic</t>
  </si>
  <si>
    <t>2021-01-10T16:36:25.777-06:00</t>
  </si>
  <si>
    <t>2021-01-10T16:36:28.911-06:00</t>
  </si>
  <si>
    <t>PRJ-3008</t>
  </si>
  <si>
    <t>Fabric and crushing around cone penetrometer</t>
  </si>
  <si>
    <t>2021-01-10T16:37:25.263-06:00</t>
  </si>
  <si>
    <t>2021-01-10T16:37:27.890-06:00</t>
  </si>
  <si>
    <t>PRJ-3009</t>
  </si>
  <si>
    <t>Shake-Table Tests of a Retrofitted Seven-story RC Frame under a near-fault and far field earthquake</t>
  </si>
  <si>
    <t>tsai0128: RenJie Tsai, pwweng: Pu-Wen Weng</t>
  </si>
  <si>
    <t>2021-01-11T21:45:26.703-06:00</t>
  </si>
  <si>
    <t>2021-01-11T21:49:15.356-06:00</t>
  </si>
  <si>
    <t>PRJ-3010</t>
  </si>
  <si>
    <t>Heat Transfer</t>
  </si>
  <si>
    <t>richteed: Edward Richter</t>
  </si>
  <si>
    <t>2021-01-12T15:58:06.528-06:00</t>
  </si>
  <si>
    <t>2021-01-12T23:12:47.745-06:00</t>
  </si>
  <si>
    <t>PRJ-3011</t>
  </si>
  <si>
    <t>2021-01-12T16:33:38.171-06:00</t>
  </si>
  <si>
    <t>2021-01-12T16:33:41.793-06:00</t>
  </si>
  <si>
    <t>PRJ-3012</t>
  </si>
  <si>
    <t>CPT-Based Liquefaction Case Histories from Global Earthquakes: A Digital Dataset (Version 1)</t>
  </si>
  <si>
    <t>2021-01-14T17:57:58.303-06:00</t>
  </si>
  <si>
    <t>2021-01-22T18:11:09.386-06:00</t>
  </si>
  <si>
    <t>10.17603/ds2-wftt-mv37</t>
  </si>
  <si>
    <t>PRJ-3013</t>
  </si>
  <si>
    <t>DEMO</t>
  </si>
  <si>
    <t>2021-01-14T21:14:29.868-06:00</t>
  </si>
  <si>
    <t>2021-01-14T21:43:43.581-06:00</t>
  </si>
  <si>
    <t>PRJ-3014</t>
  </si>
  <si>
    <t>Behavior of sands under monotonic simple shear conditions</t>
  </si>
  <si>
    <t>2021-01-14T21:44:04.024-06:00</t>
  </si>
  <si>
    <t>2021-01-14T21:44:08.564-06:00</t>
  </si>
  <si>
    <t>PRJ-3015</t>
  </si>
  <si>
    <t>Python code (.py) and documentation (.pdf)</t>
  </si>
  <si>
    <t>StEER - 15 January 2021, Mamuju-Majene Earthquake, West Sulawesi, Indonesia</t>
  </si>
  <si>
    <t>droueche: David Roueche, dprev: David Prevatt, mosalam: Khalid Mosalam, ianrob30: Ian Robertson</t>
  </si>
  <si>
    <t>selimucb: Selim Gunay, hwibowo: Hartanto Wibowo, emiranda: Eduardo Miranda, wmhassan: Wael Hassan</t>
  </si>
  <si>
    <t>2021-01-16T11:52:59.945-06:00</t>
  </si>
  <si>
    <t>2021-01-19T09:14:29.699-06:00</t>
  </si>
  <si>
    <t>PRJ-3016</t>
  </si>
  <si>
    <t>Downtown San Francisco Dataset for Assessing the Impact of Post-Earthquake Safety Cordons on Building Accessibility</t>
  </si>
  <si>
    <t>bakerjw: Jack Baker</t>
  </si>
  <si>
    <t>ahulsey: Anne Hulsey, omarissa: Omar Issa, galvisf: Francisco Galvis</t>
  </si>
  <si>
    <t>2021-01-18T18:09:23.521-06:00</t>
  </si>
  <si>
    <t>2021-01-18T18:09:27.271-06:00</t>
  </si>
  <si>
    <t>PRJ-3017</t>
  </si>
  <si>
    <t>josbenro: Jose Benjumea</t>
  </si>
  <si>
    <t>2021-01-19T15:16:12.604-06:00</t>
  </si>
  <si>
    <t>2021-01-27T19:17:28.100-06:00</t>
  </si>
  <si>
    <t>PRJ-3018</t>
  </si>
  <si>
    <t>Hurricane Florence Food Environment Study</t>
  </si>
  <si>
    <t>2021-01-20T10:25:53.377-06:00</t>
  </si>
  <si>
    <t>2021-01-20T10:25:56.933-06:00</t>
  </si>
  <si>
    <t>PRJ-3019</t>
  </si>
  <si>
    <t>Moore, OK Recovery Study</t>
  </si>
  <si>
    <t>2021-01-20T10:26:55.092-06:00</t>
  </si>
  <si>
    <t>2021-01-20T10:26:59.091-06:00</t>
  </si>
  <si>
    <t>PRJ-3020</t>
  </si>
  <si>
    <t>Ontology-based Data Model for Building Characterizations</t>
  </si>
  <si>
    <t>kangeles: Karen Angeles</t>
  </si>
  <si>
    <t>2021-01-21T14:35:11.062-06:00</t>
  </si>
  <si>
    <t>2021-01-22T18:12:07.021-06:00</t>
  </si>
  <si>
    <t>10.17603/ds2-yx2k-xx26</t>
  </si>
  <si>
    <t>National Science Foundation Graduate Research Fellowship - DGE-1313583</t>
  </si>
  <si>
    <t>PRJ-3021</t>
  </si>
  <si>
    <t>VERT M6.2 Mamuju_Majene Earthquake</t>
  </si>
  <si>
    <t>2021-01-23T11:59:00.090-06:00</t>
  </si>
  <si>
    <t>2021-01-23T12:27:21.687-06:00</t>
  </si>
  <si>
    <t>PRJ-3022</t>
  </si>
  <si>
    <t>Bridge System Seismic Research for Accelerated Bridge Construction (ABC)</t>
  </si>
  <si>
    <t>ABC System Home: http://www.saiidsaiidi.com/caltrans/abc-systems.html, Seismic performance analysis and assessment of a precast bridge computational model: https://doi.org/10.15446/dyna.v87n212.80143</t>
  </si>
  <si>
    <t>saiidi: Mehdi Saiidi</t>
  </si>
  <si>
    <t>itani123: Ahmad Itani</t>
  </si>
  <si>
    <t>2021-01-24T08:54:02.348-06:00</t>
  </si>
  <si>
    <t>2021-03-27T23:46:17.721-05:00</t>
  </si>
  <si>
    <t>California Department of Transportation - 65A0589</t>
  </si>
  <si>
    <t>PRJ-3023</t>
  </si>
  <si>
    <t>Cultural Considerations‚ÄîCONVERGE Extreme Events Research Check Sheets Series</t>
  </si>
  <si>
    <t>amynitza: Amy Nitza</t>
  </si>
  <si>
    <t>2021-01-25T11:47:52.087-06:00</t>
  </si>
  <si>
    <t>2021-03-01T10:49:06.014-06:00</t>
  </si>
  <si>
    <t>10.17603/ds2-5hnq-vg22</t>
  </si>
  <si>
    <t>PRJ-3024</t>
  </si>
  <si>
    <t>UAV Data Info</t>
  </si>
  <si>
    <t>bior12: Philip Saroka</t>
  </si>
  <si>
    <t>gal5210: Guilherme Lima, khalifa: Shaikh Khalifa Al-Maktoum, zdeible: Zack Deible, ohaynes: Owen Haynes, pkk5147: Parthiv Khaund, maljames: Mallet James</t>
  </si>
  <si>
    <t>2021-01-27T12:38:48.143-06:00</t>
  </si>
  <si>
    <t>2021-03-23T12:24:26.360-05:00</t>
  </si>
  <si>
    <t>PRJ-3025</t>
  </si>
  <si>
    <t>Relational database for post-earthquake damage and recovery assessment: 2014 South Napa earthquake</t>
  </si>
  <si>
    <t>morolake: Morolake Omoya, ebuka31: Chukwuebuka Nweke, itohan: Itohan Ero, sjbrande: Scott Brandenberg, mz68: mohsen zaker esteghamati</t>
  </si>
  <si>
    <t>2021-01-28T15:26:15.759-06:00</t>
  </si>
  <si>
    <t>2021-02-01T00:37:40.962-06:00</t>
  </si>
  <si>
    <t>10.17603/ds2-3nvj-4127</t>
  </si>
  <si>
    <t>CAREER: From Performance-Based Engineering to Resilience and Sustainability: Design and Assessment Principles for the Next Generation of Buildings - 1554714</t>
  </si>
  <si>
    <t>PRJ-3026</t>
  </si>
  <si>
    <t>Simulation of the Tides in the Potomac River, MD</t>
  </si>
  <si>
    <t>blain: Cheryl Blain</t>
  </si>
  <si>
    <t>2021-01-28T21:42:09.849-06:00</t>
  </si>
  <si>
    <t>2021-01-29T12:00:54.395-06:00</t>
  </si>
  <si>
    <t>PRJ-3028</t>
  </si>
  <si>
    <t>Simulations of Earthquake-Induced Permanent Slope Displacements of Simple, Generalized Earth Slopes using LS-Dyna</t>
  </si>
  <si>
    <t>youngkyu: Youngkyu Cho</t>
  </si>
  <si>
    <t>2021-02-01T14:57:37.763-06:00</t>
  </si>
  <si>
    <t>2021-02-01T18:05:47.838-06:00</t>
  </si>
  <si>
    <t>PRJ-3029</t>
  </si>
  <si>
    <t>TRRF(Tsunami Run-up Response Function)-based inversion model</t>
  </si>
  <si>
    <t>jwlee89: Jun-Whan Lee</t>
  </si>
  <si>
    <t>weiszr: Robert Weiss, jirish: Jennifer Irish</t>
  </si>
  <si>
    <t>2021-02-02T11:58:48.308-06:00</t>
  </si>
  <si>
    <t>2021-02-03T12:25:41.398-06:00</t>
  </si>
  <si>
    <t>10.17603/ds2-ej26-wa59</t>
  </si>
  <si>
    <t>National Science Foundation - 1735139National Science Foundation - 1630099Virginia Sea Grant College Program Project¬†R/72155L from the National Oceanic and Atmospheric Administration‚Äôs (NOAA) National Sea Grant College Program, U.S. Department. of Commerce - NA18OAR4170083</t>
  </si>
  <si>
    <t>PRJ-3030</t>
  </si>
  <si>
    <t>GEER - August 4, 2020 Beirut Port Explosion</t>
  </si>
  <si>
    <t>Engineering Impacts of the August 4, 2020 Port of Beirut, Lebanon Explosion: https://doi.org/10.18118/G6C96C</t>
  </si>
  <si>
    <t>hashash: Youssef Hashash, jstewart: Jonathan Stewart, salah63: Salah Sadek, tmo32: Timothy O'Donnell, mdabaghi: Mayssa Dabaghi</t>
  </si>
  <si>
    <t>2021-02-03T04:39:27.924-06:00</t>
  </si>
  <si>
    <t>2021-03-12T15:03:23.745-06:00</t>
  </si>
  <si>
    <t>Global Rapid Damage Mapping System with Spaceborne SAR Data (NASA Earth Science Disasters Program) - 18-DISASTER18-0034GEER Post Disaster Reconnaissance (National Science Foundation) - CMMI-1826118</t>
  </si>
  <si>
    <t>PRJ-3031</t>
  </si>
  <si>
    <t>DesignSafe Ground Motion Database</t>
  </si>
  <si>
    <t>2021-02-04T12:45:37.174-06:00</t>
  </si>
  <si>
    <t>2021-02-04T12:47:48.406-06:00</t>
  </si>
  <si>
    <t>PRJ-3033</t>
  </si>
  <si>
    <t>Video</t>
  </si>
  <si>
    <t>Coherency Modelling</t>
  </si>
  <si>
    <t>eeseylab: Elnaz Seylabi</t>
  </si>
  <si>
    <t>stephen_: Stephen Waldvogel</t>
  </si>
  <si>
    <t>2021-02-09T01:08:13.425-06:00</t>
  </si>
  <si>
    <t>2021-02-09T01:08:18.936-06:00</t>
  </si>
  <si>
    <t>PRJ-3040</t>
  </si>
  <si>
    <t>A Case Study for Modeling Interdependencies Between the Building Portfolio, Transportation Network, and Healthcare System in the Community</t>
  </si>
  <si>
    <t>Modeling Interdependencies Between the Building Portfolio, Transportation Network, and Healthcare System in Community Resilience:</t>
  </si>
  <si>
    <t>osediek: Omar Sediek</t>
  </si>
  <si>
    <t>2021-02-09T15:54:09.884-06:00</t>
  </si>
  <si>
    <t>2021-02-24T16:32:13.977-06:00</t>
  </si>
  <si>
    <t>10.17603/ds2-m3b2-re28</t>
  </si>
  <si>
    <t>PRJ-3041</t>
  </si>
  <si>
    <t>E87 Winter 2021</t>
  </si>
  <si>
    <t>mnavarro: Maximiliano Navarro, xds728: Xavier Sanchez, andrrs: Andres Blanco, ml_26329: Matthew Lopez</t>
  </si>
  <si>
    <t>2021-02-10T17:11:56.852-06:00</t>
  </si>
  <si>
    <t>2021-02-10T17:11:59.843-06:00</t>
  </si>
  <si>
    <t>PRJ-3050</t>
  </si>
  <si>
    <t>Probabilistic Debris Modeling in Coastal Storm Events</t>
  </si>
  <si>
    <t>whigh: Wes Highfield</t>
  </si>
  <si>
    <t>cgd94: Catalina Gonzalez, mitchm22: Mitchell Meads</t>
  </si>
  <si>
    <t>2021-02-15T14:25:22.857-06:00</t>
  </si>
  <si>
    <t>2021-03-18T10:40:10.820-05:00</t>
  </si>
  <si>
    <t>PRJ-3051</t>
  </si>
  <si>
    <t>Joplin in Retrospect: Economic Outcomes and Funding</t>
  </si>
  <si>
    <t>nancy_sm: Nancy Susan Manoj</t>
  </si>
  <si>
    <t>2021-02-18T17:12:39.763-06:00</t>
  </si>
  <si>
    <t>2021-04-01T10:39:58.772-05:00</t>
  </si>
  <si>
    <t>10.17603/ds2-sx2b-7p30</t>
  </si>
  <si>
    <t>PRJ-3052</t>
  </si>
  <si>
    <t>The Center for Bio-mediated &amp; Bio-inspired Geotechnics (CBBG) - Surficial Soil Stabilization</t>
  </si>
  <si>
    <t>mawoolle: Miriam Woolley</t>
  </si>
  <si>
    <t>leah: Leah Folkestad</t>
  </si>
  <si>
    <t>2021-02-18T17:14:34.438-06:00</t>
  </si>
  <si>
    <t>2021-02-24T10:06:58.281-06:00</t>
  </si>
  <si>
    <t>Engineering Research Center for Bio-Mediated and Bio-Inspired Geotechnics (CBBG) - 1449501</t>
  </si>
  <si>
    <t>PRJ-3053</t>
  </si>
  <si>
    <t>Database of Diagonally-Reinforced Concrete Coupling Beams</t>
  </si>
  <si>
    <t>lequesne: Remy Lequesne, sameen: Shahedreen Ameen, alex_w_k: Alexander Weber-Kamin</t>
  </si>
  <si>
    <t>2021-02-19T17:09:04.356-06:00</t>
  </si>
  <si>
    <t>2021-02-19T17:20:40.962-06:00</t>
  </si>
  <si>
    <t>PRJ-3054</t>
  </si>
  <si>
    <t>SUMMEER Virtual Assessment Report: Michigan May 2020 Flooding Event</t>
  </si>
  <si>
    <t>dmanheim: Derek Manheim</t>
  </si>
  <si>
    <t>2021-02-23T13:06:54.852-06:00</t>
  </si>
  <si>
    <t>2021-02-23T13:19:23.586-06:00</t>
  </si>
  <si>
    <t>PRJ-3055</t>
  </si>
  <si>
    <t>ARC Project</t>
  </si>
  <si>
    <t>ccmcneil: Charleen McNeill</t>
  </si>
  <si>
    <t>2021-02-24T12:57:24.355-06:00</t>
  </si>
  <si>
    <t>2021-02-24T12:57:29.951-06:00</t>
  </si>
  <si>
    <t>PRJ-3057</t>
  </si>
  <si>
    <t>Social Science Methods‚ÄîCONVERGE Extreme Events Research Check Sheets Series</t>
  </si>
  <si>
    <t>CONVERGE Training Modules: https://converge.colorado.edu/resources/training-modules, CONVERGE Extreme Events Research Check Sheets Series: https://converge.colorado.edu/resources/check-sheets, Natural Hazards Engineering Research Infrastructure (NHERI) CONVERGE Facility: https://converge.colorado.edu, Natural Hazards Center Quick Response Research Award Program: https://hazards.colorado.edu/research/quick-response</t>
  </si>
  <si>
    <t>2021-03-01T14:45:00.852-06:00</t>
  </si>
  <si>
    <t>2021-03-16T10:08:40.415-05:00</t>
  </si>
  <si>
    <t>10.17603/ds2-m96p-hn68</t>
  </si>
  <si>
    <t>PRJ-3058</t>
  </si>
  <si>
    <t>Social Science Methods: In-Depth, Semi-Structured Interviews‚ÄîCONVERGE Extreme Events Research Check Sheets Series</t>
  </si>
  <si>
    <t>2021-03-01T14:57:00.491-06:00</t>
  </si>
  <si>
    <t>2021-03-16T10:01:52.314-05:00</t>
  </si>
  <si>
    <t>10.17603/ds2-mmhr-td76</t>
  </si>
  <si>
    <t>Institute of Catastrophic Loss Reduction - N/ANational Science Foundation - 1841338</t>
  </si>
  <si>
    <t>PRJ-3059</t>
  </si>
  <si>
    <t>Online Interview Protocol</t>
  </si>
  <si>
    <t>Social Science Methods: Focus Groups‚ÄîCONVERGE Extreme Events Research Check Sheets Series</t>
  </si>
  <si>
    <t>CONVERGE Extreme Events Research Check Sheets Series: https://converge.colorado.edu/resources/check-sheets, Natural Hazards Engineering Research Infrastructure (NHERI) CONVERGE Facility: https://converge.colorado.edu, CONVERGE Training Modules: https://converge.colorado.edu/resources/training-modules</t>
  </si>
  <si>
    <t>2021-03-01T15:05:58.344-06:00</t>
  </si>
  <si>
    <t>2021-03-16T10:08:04.232-05:00</t>
  </si>
  <si>
    <t>10.17603/ds2-vcp2-jr78</t>
  </si>
  <si>
    <t>PRJ-3060</t>
  </si>
  <si>
    <t>Social Science Methods: Observations‚ÄîCONVERGE Extreme Events Research Check Sheets Series</t>
  </si>
  <si>
    <t>CONVERGE Training Modules: https://converge.colorado.edu/resources/training-modules, Natural Hazards Engineering Research Infrastructure (NHERI) CONVERGE Facility: https://converge.colorado.edu, CONVERGE Extreme Events Research Check Sheets Series: https://converge.colorado.edu/resources/check-sheets</t>
  </si>
  <si>
    <t>2021-03-01T15:21:54.670-06:00</t>
  </si>
  <si>
    <t>2021-03-16T10:03:27.600-05:00</t>
  </si>
  <si>
    <t>10.17603/ds2-4evc-4k10</t>
  </si>
  <si>
    <t>PRJ-3061</t>
  </si>
  <si>
    <t>Analysis of peak suction events for high-rise building cladding design</t>
  </si>
  <si>
    <t>Comparison of high resolution pressure measurements on a high-rise building in a closed and open-section wind tunnel: https://doi.org/10.1016/j.jweia.2020.104247</t>
  </si>
  <si>
    <t>mattia92: Mattia Fabrizio Ciarlatani, tg841517: giacomo lamberti</t>
  </si>
  <si>
    <t>2021-03-02T13:50:46.427-06:00</t>
  </si>
  <si>
    <t>2021-03-16T15:51:58.033-05:00</t>
  </si>
  <si>
    <t>Quantifying Uncertainties in Computational Fluid Dynamics Predictions for Wind Loads on Buildings - 1635137</t>
  </si>
  <si>
    <t>PRJ-3062</t>
  </si>
  <si>
    <t>High-resolution wind tunnel experiments for high-rise building cladding design</t>
  </si>
  <si>
    <t>2021-03-02T14:16:42.360-06:00</t>
  </si>
  <si>
    <t>2021-03-02T14:17:16.180-06:00</t>
  </si>
  <si>
    <t>PRJ-3063</t>
  </si>
  <si>
    <t>A dropbox for SimCenter</t>
  </si>
  <si>
    <t>ajaybh: Ajay Bangalore Harish</t>
  </si>
  <si>
    <t>2021-03-04T09:14:33.761-06:00</t>
  </si>
  <si>
    <t>2021-03-08T00:56:15.615-06:00</t>
  </si>
  <si>
    <t>PRJ-3064</t>
  </si>
  <si>
    <t>Human-AI Teaming for Big Data Analytics to Enhance Response to the COVID-19 Pandemic: Online Interviewing Protocol</t>
  </si>
  <si>
    <t>Online-Computer-Mediated Interviews and Observations: Overcoming Challenges and Establishing Best Practices in a Human-AI Teaming Context: https://hdl.handle.net/10125/70967</t>
  </si>
  <si>
    <t>keris: Keri Stephens</t>
  </si>
  <si>
    <t>hemant_p: Hemant Purohit, alhughes: Amanda Hughes</t>
  </si>
  <si>
    <t>harrisag: Anastazja Harris</t>
  </si>
  <si>
    <t>2021-03-04T14:41:52.268-06:00</t>
  </si>
  <si>
    <t>2021-03-18T19:27:16.709-05:00</t>
  </si>
  <si>
    <t>10.17603/ds2-247n-w437</t>
  </si>
  <si>
    <t>RAPID/Collaborative Research - 2029692</t>
  </si>
  <si>
    <t>PRJ-3065</t>
  </si>
  <si>
    <t>SimCenter Hurricane Testbed: Atlantic County, NJ Inventory Documentation</t>
  </si>
  <si>
    <t>s_g: Sanjay Govindjee, satishr: Satish Rao, tg810624: Ahsan Kareem, lowes: Laura Lowes</t>
  </si>
  <si>
    <t>tkijewsk: Tracy Kijewski-Correa, fmk: Frank McKenna, c_w: Charles Wang, mlochhea: Meredith Lochhead, bcetiner: Barbaros Cetiner, mschoett: Matthew Schoettler, zs_adam: Adam Zsarn√≥czay, kuanshi: Kuanshi Zhong</t>
  </si>
  <si>
    <t>2021-03-05T08:35:23.653-06:00</t>
  </si>
  <si>
    <t>2021-03-10T19:05:40.125-06:00</t>
  </si>
  <si>
    <t>Natural Hazards Engineering Research Infrastructure: Computational Modeling and Simulation Center - CMMI-1612843</t>
  </si>
  <si>
    <t>PRJ-3066</t>
  </si>
  <si>
    <t>NIST Health Data Integration</t>
  </si>
  <si>
    <t>2021-03-05T10:37:55.040-06:00</t>
  </si>
  <si>
    <t>2021-03-05T10:44:01.101-06:00</t>
  </si>
  <si>
    <t>PRJ-3067</t>
  </si>
  <si>
    <t>Research - Pablo Torres</t>
  </si>
  <si>
    <t>davidsil: David Silva</t>
  </si>
  <si>
    <t>2021-03-07T02:46:37.177-06:00</t>
  </si>
  <si>
    <t>2021-03-07T02:46:40.498-06:00</t>
  </si>
  <si>
    <t>PRJ-3068</t>
  </si>
  <si>
    <t>Social Science Methods: Tips for Writing Fieldnotes‚ÄîCONVERGE Extreme Events Research Check Sheets Series</t>
  </si>
  <si>
    <t>javi3949: Jamie Vickery</t>
  </si>
  <si>
    <t>2021-03-08T17:10:24.812-06:00</t>
  </si>
  <si>
    <t>2021-03-10T13:44:13.426-06:00</t>
  </si>
  <si>
    <t>10.17603/ds2-bny7-6957</t>
  </si>
  <si>
    <t>PRJ-3069</t>
  </si>
  <si>
    <t>uploads</t>
  </si>
  <si>
    <t>2021-03-09T00:34:54.663-06:00</t>
  </si>
  <si>
    <t>2021-03-09T00:35:01.645-06:00</t>
  </si>
  <si>
    <t>PRJ-3070</t>
  </si>
  <si>
    <t>COVID-19 and Hurricane Evacuations in Puerto Rico and the U.S. Virgin Islands</t>
  </si>
  <si>
    <t>collinsj: Jennifer Collins</t>
  </si>
  <si>
    <t>amypolen: Amy Polen</t>
  </si>
  <si>
    <t>2021-03-10T15:15:02.696-06:00</t>
  </si>
  <si>
    <t>2021-03-12T12:24:15.587-06:00</t>
  </si>
  <si>
    <t>PRJ-3071</t>
  </si>
  <si>
    <t>NSF RAPID: Hurricane Evacuations in the Age of COVID-19</t>
  </si>
  <si>
    <t>2021-03-10T15:35:06.036-06:00</t>
  </si>
  <si>
    <t>2021-03-11T10:38:59.319-06:00</t>
  </si>
  <si>
    <t>PRJ-3072</t>
  </si>
  <si>
    <t>GEER Beirut Port Explosion - Photos only</t>
  </si>
  <si>
    <t>2021-03-11T01:22:22.687-06:00</t>
  </si>
  <si>
    <t>2021-03-11T01:22:26.885-06:00</t>
  </si>
  <si>
    <t>PRJ-3073</t>
  </si>
  <si>
    <t>RAPID: Response of Hurricane Florence on Masonboro Island</t>
  </si>
  <si>
    <t>longjw: Joseph Long</t>
  </si>
  <si>
    <t>2021-03-15T07:25:20.721-05:00</t>
  </si>
  <si>
    <t>2021-03-31T15:07:01.488-05:00</t>
  </si>
  <si>
    <t>RAPID: The response and recovery of adjacent natural and built coastlines impacted by Hurricane Florence - NSF 1901894</t>
  </si>
  <si>
    <t>PRJ-3074</t>
  </si>
  <si>
    <t>Jupyter notebook applications</t>
  </si>
  <si>
    <t>cgd94: Catalina Gonzalez, aki0: Miku Fuka</t>
  </si>
  <si>
    <t>2021-03-16T10:00:46.354-05:00</t>
  </si>
  <si>
    <t>2021-03-16T10:00:50.228-05:00</t>
  </si>
  <si>
    <t>PRJ-3075</t>
  </si>
  <si>
    <t>Experimental and numerical modeling of structure-soil-structure interaction on liquefiable soils and effects of mitigation in urban settings</t>
  </si>
  <si>
    <t>shideh: Shideh Dashti</t>
  </si>
  <si>
    <t>pbk23: Peter Kirkwood, ywhwang: Yu-Wei Hwang</t>
  </si>
  <si>
    <t>2021-03-16T15:52:41.467-05:00</t>
  </si>
  <si>
    <t>2021-03-16T18:12:35.930-05:00</t>
  </si>
  <si>
    <t>10.17603/ds2-f11m-d683</t>
  </si>
  <si>
    <t>PRJ-3076</t>
  </si>
  <si>
    <t>Assessing the Feasibility of Systematizing Human-AI Teaming to Improve Community Resilience</t>
  </si>
  <si>
    <t>czobel: Christopher Zobel, hemant_p: Hemant Purohit, alhughes: Amanda Hughes</t>
  </si>
  <si>
    <t>2021-03-18T15:25:57.229-05:00</t>
  </si>
  <si>
    <t>2021-03-18T19:50:56.258-05:00</t>
  </si>
  <si>
    <t>10.17603/ds2-qz8d-zq03</t>
  </si>
  <si>
    <t>SCC-CIVIC-PG Track B - 2043522</t>
  </si>
  <si>
    <t>PRJ-3077</t>
  </si>
  <si>
    <t>Diagonally-Reinforced Concrete Coupling Beams with High-Strength Steel Bars</t>
  </si>
  <si>
    <t>Diagonally Reinforced Concrete Coupling Beams with  Grade 120 (830) High-Strength Steel Bars: 10.14359/51728067</t>
  </si>
  <si>
    <t>sameen: Shahedreen Ameen</t>
  </si>
  <si>
    <t>2021-03-20T16:10:28.181-05:00</t>
  </si>
  <si>
    <t>2021-03-27T15:59:17.505-05:00</t>
  </si>
  <si>
    <t>PRJ-3078</t>
  </si>
  <si>
    <t>FIU - WNEU collaborative research on particle characterization at multiple scales</t>
  </si>
  <si>
    <t>lgchemer: Seung Jae Lee</t>
  </si>
  <si>
    <t>moochul: Moochul Shin, cl363853: Chang Hoon Lee</t>
  </si>
  <si>
    <t>2021-03-21T12:02:13.506-05:00</t>
  </si>
  <si>
    <t>2021-03-24T16:30:44.679-05:00</t>
  </si>
  <si>
    <t>Collaborative Research: A New Theory of 3D Particle Characterization - 1938431Collaborative Research: A New Theory of 3D Particle Characterization - 1938285</t>
  </si>
  <si>
    <t>PRJ-3079</t>
  </si>
  <si>
    <t>Walk Other Demo (amend-versioning)</t>
  </si>
  <si>
    <t>Version 1: 12345, Version 2: 12345</t>
  </si>
  <si>
    <t>jarosenb: Jake Rosenberg, sal: Sal Tijerina</t>
  </si>
  <si>
    <t>ojamil: Owais Jamil, sgray: Sarah Gray</t>
  </si>
  <si>
    <t>2021-03-22T14:04:18.821-05:00</t>
  </si>
  <si>
    <t>2021-04-01T15:29:30.229-05:00</t>
  </si>
  <si>
    <t>10.80023/dkyn-j204</t>
  </si>
  <si>
    <t>Award 1 - 12345Award 2 - 12345</t>
  </si>
  <si>
    <t>PRJ-3080</t>
  </si>
  <si>
    <t>EDA</t>
  </si>
  <si>
    <t>pkk5147: Parthiv Khaund</t>
  </si>
  <si>
    <t>2021-03-23T08:33:29.129-05:00</t>
  </si>
  <si>
    <t>2021-03-23T08:33:32.133-05:00</t>
  </si>
  <si>
    <t>PRJ-3081</t>
  </si>
  <si>
    <t>Matching Methods to Questions‚ÄîCONVERGE Extreme Events Research Check Sheets Series</t>
  </si>
  <si>
    <t>sdomi15: Simone Domingue</t>
  </si>
  <si>
    <t>2021-03-24T11:16:34.812-05:00</t>
  </si>
  <si>
    <t>2021-03-30T10:16:27.887-05:00</t>
  </si>
  <si>
    <t>PRJ-3083</t>
  </si>
  <si>
    <t>Pile Foundations Under Inertia and Liquefaction-Induced Lateral Spreading</t>
  </si>
  <si>
    <t>2021-03-26T13:58:53.570-05:00</t>
  </si>
  <si>
    <t>2021-03-27T12:18:55.382-05:00</t>
  </si>
  <si>
    <t>Pile Foundations Under Inertia and Liquefaction-Induced Lateral Spreading - 1761712</t>
  </si>
  <si>
    <t>PRJ-3084</t>
  </si>
  <si>
    <t>Social Science Extreme Events Research (SSEER) Network Data, Survey Instrument, and Annual Census</t>
  </si>
  <si>
    <t>A Call to Social Scientists, Director‚Äôs Corner, Natural Hazards Center, University of Colorado Boulder: https://hazards.colorado.edu/news/director/a-call-to-social-scientists, A Framework for Convergence Research in the Hazards and Disaster Field: The Natural Hazards Engineering Research Infrastructure CONVERGE Facility: https://doi.org/10.3389/fbuil.2020.00110, What Methods Do Social Scientists Use to Study Disasters? An Analysis of the Social Science Extreme Events Research Network: https://doi.org/10.1177/0002764220938105, Social Science Extreme Events Research Network Researchers Map: https://converge.colorado.edu/research-networks/sseer/researchers-map, Social Science Extreme Events Research Network (SSEER): https://converge.colorado.edu/research-networks/sseer, National Science Foundation Extreme Events Reconnaissance and Research Networks: https://converge.colorado.edu/research-networks, Natural Hazards Engineering Research Infrastructure (NHERI) CONVERGE Facility: https://converge.colorado.edu/</t>
  </si>
  <si>
    <t>jessaust: Jessica Austin, e_hines: Emma Hines, champeau: Heather Champeau, mason82: Mason Mathews, aaronwml: Haorui Wu</t>
  </si>
  <si>
    <t>2021-03-27T21:56:59.423-05:00</t>
  </si>
  <si>
    <t>2021-03-30T17:48:29.470-05:00</t>
  </si>
  <si>
    <t>National Science Foundation - 1745611National Science Foundation - 1841338</t>
  </si>
  <si>
    <t>PRJ-3085</t>
  </si>
  <si>
    <t>Horizontal-to-Vertical Spectral Ratio Database Access and Analysis</t>
  </si>
  <si>
    <t>pzimmaro: Paolo Zimmaro, jstewart: Jonathan Stewart</t>
  </si>
  <si>
    <t>2021-03-29T00:21:24.799-05:00</t>
  </si>
  <si>
    <t>2021-03-29T22:18:38.650-05:00</t>
  </si>
  <si>
    <t>10.17603/ds2-nn2e-wm79</t>
  </si>
  <si>
    <t>California Strong Motion Instrumentation Program, California Geological Survey - 1016-985California Strong Motion Instrumentation Program, California Geological Survey - 1018-569</t>
  </si>
  <si>
    <t>PRJ-3086</t>
  </si>
  <si>
    <t>Investigation of wind-induced vibration effects on curtain wall systems</t>
  </si>
  <si>
    <t>2021-03-29T20:17:47.527-05:00</t>
  </si>
  <si>
    <t>2021-03-29T20:21:37.936-05:00</t>
  </si>
  <si>
    <t>PRJ-3087</t>
  </si>
  <si>
    <t>Identifying Credible Sources of Available Data‚ÄîCONVERGE Extreme Events Research Check Sheets Series</t>
  </si>
  <si>
    <t>2021-03-30T10:19:55.968-05:00</t>
  </si>
  <si>
    <t>2021-03-30T10:27:22.625-05:00</t>
  </si>
  <si>
    <t>PRJ-3088</t>
  </si>
  <si>
    <t>Seismic Protection of Museum Artefacts</t>
  </si>
  <si>
    <t>sdo81: Claire Dong</t>
  </si>
  <si>
    <t>2021-03-31T18:39:09.581-05:00</t>
  </si>
  <si>
    <t>2021-03-31T19:01:06.870-05:00</t>
  </si>
  <si>
    <t>PRJ-3089</t>
  </si>
  <si>
    <t>GEER - Croatia</t>
  </si>
  <si>
    <t>itomac: Ingrid Tomac</t>
  </si>
  <si>
    <t>2021-04-01T18:01:38.952-05:00</t>
  </si>
  <si>
    <t>2021-04-01T18:01:43.462-05:00</t>
  </si>
  <si>
    <t>PRJ-3090</t>
  </si>
  <si>
    <t>adcirc_quarterannular-2d-parallel-netcdf-hotstart</t>
  </si>
  <si>
    <t>mxr8032: Md Arifur Rahman</t>
  </si>
  <si>
    <t>2021-04-01T18:12:57.451-05:00</t>
  </si>
  <si>
    <t>2021-04-01T18:13:01.720-05:00</t>
  </si>
  <si>
    <t>PRJ-3091</t>
  </si>
  <si>
    <t>Modular Structure using Ponderosa Pine Cross Laminated Timber (CLT)</t>
  </si>
  <si>
    <t>sujit: Sujit Bhandari</t>
  </si>
  <si>
    <t>2021-04-05T14:24:53.196-05:00</t>
  </si>
  <si>
    <t>2021-04-05T14:34:41.544-05:00</t>
  </si>
  <si>
    <t>PRJ-3092</t>
  </si>
  <si>
    <t>Models and Illustrative Case Study for Integrating Household Decisions in Quantifying the Seismic Resilience of Communities Subjected to Earthquake Sequences</t>
  </si>
  <si>
    <t>osediek: Omar A. Sediek</t>
  </si>
  <si>
    <t>2021-04-06T09:08:44.663-05:00</t>
  </si>
  <si>
    <t>2021-04-08T13:37:18.275-05:00</t>
  </si>
  <si>
    <t>10.17603/ds2-zj63-ge63</t>
  </si>
  <si>
    <t>PRJ-3094</t>
  </si>
  <si>
    <t>RAPID: Examining Media Dependencies, Risk Perceptions, and Depressive Symptomology during the 2020 COVID Pandemic</t>
  </si>
  <si>
    <t>klachlan: Ken Lachlan</t>
  </si>
  <si>
    <t>2021-04-06T14:52:11.861-05:00</t>
  </si>
  <si>
    <t>2021-05-14T14:31:25.316-05:00</t>
  </si>
  <si>
    <t>NSF RAPID - DRMS 2029258</t>
  </si>
  <si>
    <t>PRJ-3095</t>
  </si>
  <si>
    <t>RAPID: Investigating Media Dependencies, Mitigation Behavior, and Information Processing in the Time Leading Up to Hurricane Dorian</t>
  </si>
  <si>
    <t>2021-04-06T15:02:24.127-05:00</t>
  </si>
  <si>
    <t>2021-04-06T15:11:56.128-05:00</t>
  </si>
  <si>
    <t>NSF RAPID - DRMS 1953270</t>
  </si>
  <si>
    <t>PRJ-3098</t>
  </si>
  <si>
    <t>StEER - 25 March 2021 Deep South Tornado Outbreak</t>
  </si>
  <si>
    <t>mosalam: Khalid Mosalam, dprev: David Prevatt, droueche: David Roueche, ianrob30: Ian Robertson</t>
  </si>
  <si>
    <t>haitham: Haitham Ibrahim, barnerw: Robert Barnes, sja289: Sajad Javadinasab Hormozabad, spilking: Stephanie Pilkington, bmr0036: Brandon Rittelmeyer, mamini: Mohammad Omar Amini, skay23: Samantha Krautwurst, psc_nist: Shane Crawford</t>
  </si>
  <si>
    <t>2021-04-11T09:42:28.024-05:00</t>
  </si>
  <si>
    <t>2021-04-11T16:23:51.666-05:00</t>
  </si>
  <si>
    <t>PRJ-3099</t>
  </si>
  <si>
    <t>Public Media Approach to Explore a Dual Gendered Leadership Model to Support Government COVID-19 Responses in Atlantic Canada</t>
  </si>
  <si>
    <t>jaymack8: Jason Mackenzie</t>
  </si>
  <si>
    <t>2021-04-12T16:38:22.950-05:00</t>
  </si>
  <si>
    <t>2021-05-21T10:20:01.109-05:00</t>
  </si>
  <si>
    <t>10.17603/ds2-g757-2079</t>
  </si>
  <si>
    <t>Research and Development Grant, Faculty of Health, Dalhousie University - 2020-2021</t>
  </si>
  <si>
    <t>PRJ-3100</t>
  </si>
  <si>
    <t>Social Science Methods: Survey Research‚ÄîCONVERGE Extreme Events Research Check Sheets Series</t>
  </si>
  <si>
    <t>awallis: Amanda Wallis</t>
  </si>
  <si>
    <t>2021-04-13T10:25:18.294-05:00</t>
  </si>
  <si>
    <t>2021-04-22T23:54:36.886-05:00</t>
  </si>
  <si>
    <t>10.17603/ds2-x38w-n791</t>
  </si>
  <si>
    <t>PRJ-3101</t>
  </si>
  <si>
    <t>Amending</t>
  </si>
  <si>
    <t>Other Amend Version Test (New Title)</t>
  </si>
  <si>
    <t>Test Related Work: http://www.googe.com</t>
  </si>
  <si>
    <t>jarosenb: Jake Rosenberg</t>
  </si>
  <si>
    <t>sgray: Sarah Gray</t>
  </si>
  <si>
    <t>2021-04-13T15:11:25.591-05:00</t>
  </si>
  <si>
    <t>2021-06-11T15:44:09.070-05:00</t>
  </si>
  <si>
    <t>10.80023/ftng-eh68</t>
  </si>
  <si>
    <t>Test Award - 12345</t>
  </si>
  <si>
    <t>PRJ-3102</t>
  </si>
  <si>
    <t>Compilation and Forecasting of Paleoliquefaction Evidence for the Strength of Ground Motions in the U.S. Pacific Northwest: A Digital Dataset (Version 2)</t>
  </si>
  <si>
    <t>2021-04-14T00:32:51.422-05:00</t>
  </si>
  <si>
    <t>2021-04-14T19:11:22.382-05:00</t>
  </si>
  <si>
    <t>10.17603/ds2-fqkr-h615</t>
  </si>
  <si>
    <t>PRJ-3103</t>
  </si>
  <si>
    <t>Liquefaction Data Set evaluation</t>
  </si>
  <si>
    <t>adelgado: Alberto Delgado</t>
  </si>
  <si>
    <t>2021-04-16T12:06:29.030-05:00</t>
  </si>
  <si>
    <t>2021-04-16T12:06:32.601-05:00</t>
  </si>
  <si>
    <t>PRJ-3104</t>
  </si>
  <si>
    <t>Experiencing Natural Disasters in Virtual Reality</t>
  </si>
  <si>
    <t>Interdependency in Community Resilience, Michigan Engineering: https://icor.engin.umich.edu/</t>
  </si>
  <si>
    <t>osediek: Omar A. Sediek, ahlynka: Andrew Hlynka, auhady: Ahmed Abdelhady, ci_spe: Seymour Spence</t>
  </si>
  <si>
    <t>2021-04-17T06:27:26.121-05:00</t>
  </si>
  <si>
    <t>2021-04-29T14:37:37.130-05:00</t>
  </si>
  <si>
    <t>10.17603/ds2-emwn-ys21</t>
  </si>
  <si>
    <t>PRJ-3105</t>
  </si>
  <si>
    <t>PRJ - OPS</t>
  </si>
  <si>
    <t>2021-04-19T05:45:01.236-05:00</t>
  </si>
  <si>
    <t>2021-04-19T05:45:05.264-05:00</t>
  </si>
  <si>
    <t>PRJ-3106</t>
  </si>
  <si>
    <t>Microtremor Data Collected in Sacramento-San Joaquin Delta Region of California</t>
  </si>
  <si>
    <t>wltcwpf: Pengfei Wang, awinders: Allen Winders, tristanb: Tristan Buckreis</t>
  </si>
  <si>
    <t>2021-04-19T13:56:49.610-05:00</t>
  </si>
  <si>
    <t>2021-04-23T14:49:18.238-05:00</t>
  </si>
  <si>
    <t>10.17603/ds2-dk6t-8610</t>
  </si>
  <si>
    <t>CA-DEPARTMENT OF WATER RESOURCES - 4600012415</t>
  </si>
  <si>
    <t>PRJ-3107</t>
  </si>
  <si>
    <t>Sacramento-San Joaquin River Delta Region Microtremor Data</t>
  </si>
  <si>
    <t>tristanb: Tristan Buckreis</t>
  </si>
  <si>
    <t>2021-04-19T18:07:45.166-05:00</t>
  </si>
  <si>
    <t>2021-04-22T11:04:35.622-05:00</t>
  </si>
  <si>
    <t>PRJ-3108</t>
  </si>
  <si>
    <t>Energy Based Seismic Resistance</t>
  </si>
  <si>
    <t>zm09: Ziya Muderrisoglu, ahmgullu: Ahmet G√ºll√º</t>
  </si>
  <si>
    <t>2021-04-22T12:07:33.905-05:00</t>
  </si>
  <si>
    <t>2021-06-20T03:28:43.686-05:00</t>
  </si>
  <si>
    <t>PRJ-3109</t>
  </si>
  <si>
    <t>Canary Project</t>
  </si>
  <si>
    <t>alisa144: Alisa Lu</t>
  </si>
  <si>
    <t>2021-04-22T20:03:44.676-05:00</t>
  </si>
  <si>
    <t>2021-04-22T20:10:15.663-05:00</t>
  </si>
  <si>
    <t>PRJ-3111</t>
  </si>
  <si>
    <t>Coastal Flood Hazard Mitigation Support in Upper Texas Coast</t>
  </si>
  <si>
    <t>ashdross: Ashley Ross</t>
  </si>
  <si>
    <t>2021-04-28T12:19:27.650-05:00</t>
  </si>
  <si>
    <t>2021-04-28T15:44:53.989-05:00</t>
  </si>
  <si>
    <t>PRJ-3113</t>
  </si>
  <si>
    <t>Tracy Other Test Project 2021</t>
  </si>
  <si>
    <t>thbrown: Tracy Brown</t>
  </si>
  <si>
    <t>2021-05-04T09:21:57.658-05:00</t>
  </si>
  <si>
    <t>2021-05-17T11:03:58.179-05:00</t>
  </si>
  <si>
    <t>10.80023/ds2-dwsy-3m82</t>
  </si>
  <si>
    <t>PRJ-3114</t>
  </si>
  <si>
    <t>Computational Simulation of Ductile Fracture in Structural Steel Systems</t>
  </si>
  <si>
    <t>ikoutrom: Ioannis Koutromanos</t>
  </si>
  <si>
    <t>meather: Matthew Eatherton</t>
  </si>
  <si>
    <t>atola: Adrian Tola</t>
  </si>
  <si>
    <t>2021-05-05T18:45:49.674-05:00</t>
  </si>
  <si>
    <t>2021-05-07T13:58:22.639-05:00</t>
  </si>
  <si>
    <t>PRJ-3115</t>
  </si>
  <si>
    <t>In-Depth, Semi-Structured Interviews: A Typology of Interview Questions‚ÄîCONVERGE Extreme Events Research Check Sheets Series</t>
  </si>
  <si>
    <t>sjbircha: S. Jeff Birchall</t>
  </si>
  <si>
    <t>bantonak: Vada Antonakis</t>
  </si>
  <si>
    <t>2021-05-07T12:37:34.613-05:00</t>
  </si>
  <si>
    <t>2021-05-10T15:09:47.218-05:00</t>
  </si>
  <si>
    <t>10.17603/ds2-81nz-mq71</t>
  </si>
  <si>
    <t>PRJ-3116</t>
  </si>
  <si>
    <t>Experimental Tests of an Idealized Long-Period Structure</t>
  </si>
  <si>
    <t>spujol: Santiago Pujol</t>
  </si>
  <si>
    <t>shah151: Prateek Shah</t>
  </si>
  <si>
    <t>2021-05-08T19:00:18.878-05:00</t>
  </si>
  <si>
    <t>2021-05-08T19:17:26.805-05:00</t>
  </si>
  <si>
    <t>PRJ-3117</t>
  </si>
  <si>
    <t>tbc</t>
  </si>
  <si>
    <t>2021-05-09T19:26:27.375-05:00</t>
  </si>
  <si>
    <t>2021-05-17T13:17:19.166-05:00</t>
  </si>
  <si>
    <t>PRJ-3123</t>
  </si>
  <si>
    <t>test project publication for Other Project</t>
  </si>
  <si>
    <t>ipark: Ian Park, fnetsch: Francis Netscher</t>
  </si>
  <si>
    <t>2021-05-11T14:14:37.083-05:00</t>
  </si>
  <si>
    <t>2021-05-14T16:27:13.190-05:00</t>
  </si>
  <si>
    <t>dfsdfsdf - 1234 asda</t>
  </si>
  <si>
    <t>PRJ-3126</t>
  </si>
  <si>
    <t>Repair methods and costs for earthquake-damaged building components in New Zealand</t>
  </si>
  <si>
    <t>tjs131: Timothy Sullivan</t>
  </si>
  <si>
    <t>2021-05-12T18:30:19.446-05:00</t>
  </si>
  <si>
    <t>2021-05-25T11:37:43.467-05:00</t>
  </si>
  <si>
    <t>10.17603/ds2-c9kw-n302</t>
  </si>
  <si>
    <t>QuakeCoRE Flagship 4 Coordinated Project - QC043</t>
  </si>
  <si>
    <t>PRJ-3127</t>
  </si>
  <si>
    <t>Seismic Landslide Inventories</t>
  </si>
  <si>
    <t>Saygili and Rathje (2008): https://doi.org/10.1061/(ASCE)1090-0241(2008)134:6(790)</t>
  </si>
  <si>
    <t>2021-05-13T08:39:08.451-05:00</t>
  </si>
  <si>
    <t>2021-05-13T10:19:49.304-05:00</t>
  </si>
  <si>
    <t>10.80023/ds2-fcm9-yv28</t>
  </si>
  <si>
    <t>CMMI-xxxxxx - 123456</t>
  </si>
  <si>
    <t>PRJ-3128</t>
  </si>
  <si>
    <t>website: www.google.com</t>
  </si>
  <si>
    <t>2021-05-13T10:42:46.489-05:00</t>
  </si>
  <si>
    <t>2021-05-14T14:00:19.754-05:00</t>
  </si>
  <si>
    <t>10.80023/ds2-vxyv-jy16</t>
  </si>
  <si>
    <t>NSF - 123NSF - 456</t>
  </si>
  <si>
    <t>PRJ-3129</t>
  </si>
  <si>
    <t>Introduction to Canadian Emergency Management‚ÄîCONVERGE Extreme Events Research Check Sheets Series</t>
  </si>
  <si>
    <t>jnstacey: Jocelyn Stacey</t>
  </si>
  <si>
    <t>2021-05-17T12:15:14.162-05:00</t>
  </si>
  <si>
    <t>2021-06-04T14:03:17.635-05:00</t>
  </si>
  <si>
    <t>10.17603/ds2-hcsx-1226</t>
  </si>
  <si>
    <t>National Science Foundation - 1841338Institute of Catastrophic Loss Reduction - N/A</t>
  </si>
  <si>
    <t>PRJ-3131</t>
  </si>
  <si>
    <t>Canadian Emergency Management at a Glance‚ÄîCONVERGE Extreme Events Research Check Sheets Series</t>
  </si>
  <si>
    <t>Natural Hazards Engineering Research Infrastructure (NHERI) CONVERGE Facility: https://converge.colorado.edu/, CONVERGE Extreme Events Research Check Sheets Series: https://converge.colorado.edu/resources/check-sheets, CONVERGE Training Modules: CONVERGE Training Modules</t>
  </si>
  <si>
    <t>2021-05-17T12:29:56.054-05:00</t>
  </si>
  <si>
    <t>2021-06-21T09:08:55.159-05:00</t>
  </si>
  <si>
    <t>10.17603/ds2-50ek-9n80</t>
  </si>
  <si>
    <t>PRJ-3132</t>
  </si>
  <si>
    <t>Design of Diagrid Building Structures</t>
  </si>
  <si>
    <t>apalacio: Alejandro Palacio</t>
  </si>
  <si>
    <t>2021-05-17T20:16:39.876-05:00</t>
  </si>
  <si>
    <t>2021-05-17T20:23:29.227-05:00</t>
  </si>
  <si>
    <t>PRJ-3133</t>
  </si>
  <si>
    <t>Guidance for Data Management Plans‚ÄîCONVERGE Extreme Events Research Check Sheets Series</t>
  </si>
  <si>
    <t>loripeek: Lori Peek, maria: Maria Esteva</t>
  </si>
  <si>
    <t>2021-05-19T11:01:39.139-05:00</t>
  </si>
  <si>
    <t>2021-05-19T11:12:08.501-05:00</t>
  </si>
  <si>
    <t>10.17603/ds2-ycz2-xc47</t>
  </si>
  <si>
    <t>PRJ-3134</t>
  </si>
  <si>
    <t>drag coefficients</t>
  </si>
  <si>
    <t>2021-05-19T11:15:57.559-05:00</t>
  </si>
  <si>
    <t>2021-05-19T12:17:26.621-05:00</t>
  </si>
  <si>
    <t>PRJ-3135</t>
  </si>
  <si>
    <t>vegetal drag coefficient</t>
  </si>
  <si>
    <t>2021-05-19T12:52:14.102-05:00</t>
  </si>
  <si>
    <t>2021-05-19T13:01:37.449-05:00</t>
  </si>
  <si>
    <t>PRJ-3136</t>
  </si>
  <si>
    <t>Privacy Requirements and Use of Health Data‚ÄîCONVERGE Extreme Events Research Check Sheets Series</t>
  </si>
  <si>
    <t>2021-05-21T10:36:27.923-05:00</t>
  </si>
  <si>
    <t>2021-06-15T14:38:21.667-05:00</t>
  </si>
  <si>
    <t>10.17603/ds2-0bn5-dv59</t>
  </si>
  <si>
    <t>PRJ-3137</t>
  </si>
  <si>
    <t>Site Visit point cloud</t>
  </si>
  <si>
    <t>2021-05-24T10:56:44.422-05:00</t>
  </si>
  <si>
    <t>2021-05-24T10:56:49.262-05:00</t>
  </si>
  <si>
    <t>PRJ-3138</t>
  </si>
  <si>
    <t>Site Visit Point Cloud</t>
  </si>
  <si>
    <t>2021-05-24T14:34:15.753-05:00</t>
  </si>
  <si>
    <t>2021-05-24T14:34:20.396-05:00</t>
  </si>
  <si>
    <t>PRJ-3139</t>
  </si>
  <si>
    <t>Site Visit - Point Cloud</t>
  </si>
  <si>
    <t>2021-05-24T15:10:34.346-05:00</t>
  </si>
  <si>
    <t>2021-05-24T15:10:36.908-05:00</t>
  </si>
  <si>
    <t>PRJ-3140</t>
  </si>
  <si>
    <t>Multimedia for Researchers: Techniques and Ethics‚ÄîCONVERGE Extreme Events Research Check Sheets Series</t>
  </si>
  <si>
    <t>smullane: Shannon Mullane</t>
  </si>
  <si>
    <t>2021-05-24T15:30:07.076-05:00</t>
  </si>
  <si>
    <t>2021-05-24T15:34:41.527-05:00</t>
  </si>
  <si>
    <t>PRJ-3141</t>
  </si>
  <si>
    <t>Photography Basics for Researchers‚ÄîCONVERGE Extreme Events Research Check Sheets Series</t>
  </si>
  <si>
    <t>2021-05-24T15:35:12.014-05:00</t>
  </si>
  <si>
    <t>2021-05-24T15:39:02.609-05:00</t>
  </si>
  <si>
    <t>PRJ-3142</t>
  </si>
  <si>
    <t>Videography Basics for Researchers‚ÄîCONVERGE Extreme Events Research Check Sheets Series</t>
  </si>
  <si>
    <t>2021-05-24T15:39:43.681-05:00</t>
  </si>
  <si>
    <t>2021-05-24T15:43:02.833-05:00</t>
  </si>
  <si>
    <t>PRJ-3143</t>
  </si>
  <si>
    <t>Vehicle locating data analysis</t>
  </si>
  <si>
    <t>kchen437: Kaixin Chen</t>
  </si>
  <si>
    <t>2021-05-24T23:54:05.141-05:00</t>
  </si>
  <si>
    <t>2021-05-24T23:56:08.540-05:00</t>
  </si>
  <si>
    <t>PRJ-3146</t>
  </si>
  <si>
    <t>Safely Conducting Quick Response Research: Tips for Graduate Students and Supervisors‚ÄîCONVERGE Extreme Events Research Check Sheets Series</t>
  </si>
  <si>
    <t>nbonnett: Nicole Bonnett</t>
  </si>
  <si>
    <t>2021-05-27T16:32:40.552-05:00</t>
  </si>
  <si>
    <t>2021-05-27T17:00:20.989-05:00</t>
  </si>
  <si>
    <t>10.17603/ds2-7vbg-3f39</t>
  </si>
  <si>
    <t>PRJ-3147</t>
  </si>
  <si>
    <t>Anchorage, AK Community Earthquake Recovery</t>
  </si>
  <si>
    <t>2021-05-28T13:59:54.019-05:00</t>
  </si>
  <si>
    <t>2021-05-28T13:59:57.132-05:00</t>
  </si>
  <si>
    <t>PRJ-3148</t>
  </si>
  <si>
    <t>Fractional Order Intensity Measure for High-Confidence Probabilistic Seismic Demand Modeling of Structures</t>
  </si>
  <si>
    <t>2021-05-28T14:31:18.829-05:00</t>
  </si>
  <si>
    <t>2021-05-28T15:07:57.792-05:00</t>
  </si>
  <si>
    <t>PRJ-3149</t>
  </si>
  <si>
    <t>296 Project</t>
  </si>
  <si>
    <t>2021-05-29T23:30:17.021-05:00</t>
  </si>
  <si>
    <t>2021-05-29T23:30:21.464-05:00</t>
  </si>
  <si>
    <t>PRJ-3150</t>
  </si>
  <si>
    <t>Aerodynamic Shape Optimization of Tall Buildings under Wind Loading using Automated Cyber-Physical Testing</t>
  </si>
  <si>
    <t>nickjzs: Zhaoshuo Jiang</t>
  </si>
  <si>
    <t>2021-06-01T12:15:42.742-05:00</t>
  </si>
  <si>
    <t>2021-06-01T12:15:46.311-05:00</t>
  </si>
  <si>
    <t>PRJ-3154</t>
  </si>
  <si>
    <t>eldho38: Eldhose Thoyalinkara Paulose</t>
  </si>
  <si>
    <t>2021-06-03T04:44:01.763-05:00</t>
  </si>
  <si>
    <t>2021-06-03T04:44:07.129-05:00</t>
  </si>
  <si>
    <t>PRJ-3155</t>
  </si>
  <si>
    <t>Policy Innovation in Local Housing Acquisition (Buyout) Programs</t>
  </si>
  <si>
    <t>ofvila: Olivia Vila, sbhatt24: Samiksha Bhattarai, sgyawal3: Samata Gyawali, nchenkel: Nancy Henkel, csgalik: Christopher Galik</t>
  </si>
  <si>
    <t>2021-06-04T13:56:33.521-05:00</t>
  </si>
  <si>
    <t>2021-06-30T13:56:53.429-05:00</t>
  </si>
  <si>
    <t>PRJ-3156</t>
  </si>
  <si>
    <t>Pre-1850 Eastern Florida Historical Hurricanes</t>
  </si>
  <si>
    <t>ndshull: Nathan Shull</t>
  </si>
  <si>
    <t>2021-06-07T13:18:47.174-05:00</t>
  </si>
  <si>
    <t>2021-06-11T12:14:07.581-05:00</t>
  </si>
  <si>
    <t>10.17603/ds2-vjg0-v342</t>
  </si>
  <si>
    <t>PRJ-3157</t>
  </si>
  <si>
    <t>Array Loading: Wave, Surge, and Tsunami Overland Hazard, Loading and Structural Response for Developed Shorelines</t>
  </si>
  <si>
    <t>jmorisba: Joaquin Moris Barra, agvb18: Alexis Van Blunk</t>
  </si>
  <si>
    <t>2021-06-10T08:37:25.670-05:00</t>
  </si>
  <si>
    <t>2021-07-01T15:59:25.229-05:00</t>
  </si>
  <si>
    <t>PRJ-3158</t>
  </si>
  <si>
    <t>A Template for Multidisciplinary Virtual Reconnaissance Research‚ÄîCONVERGE Extreme Events Research Check Sheets Series</t>
  </si>
  <si>
    <t>2021-06-15T11:50:42.926-05:00</t>
  </si>
  <si>
    <t>2021-06-15T12:13:07.012-05:00</t>
  </si>
  <si>
    <t>PRJ-3159</t>
  </si>
  <si>
    <t>Don‚Äôt Forget‚ÄîA Checklist of Supplies to Bring to the Field‚ÄîCONVERGE Extreme Events Research Check Sheets Series</t>
  </si>
  <si>
    <t>2021-06-15T12:50:47.494-05:00</t>
  </si>
  <si>
    <t>2021-06-15T12:58:03.881-05:00</t>
  </si>
  <si>
    <t>PRJ-3161</t>
  </si>
  <si>
    <t>Strategies for Conducting Doorstep Interviews After a Disaster‚ÄîCONVERGE Extreme Events Research Check Sheets Series</t>
  </si>
  <si>
    <t>atanner: Alexa Tanner</t>
  </si>
  <si>
    <t>rreynold: Ryan Reynolds</t>
  </si>
  <si>
    <t>2021-06-15T17:35:52.907-05:00</t>
  </si>
  <si>
    <t>2021-06-15T19:15:21.588-05:00</t>
  </si>
  <si>
    <t>10.17603/ds2-nse7-2k20</t>
  </si>
  <si>
    <t>PRJ-3162</t>
  </si>
  <si>
    <t>The Value of Fieldwork Briefings‚ÄîCONVERGE Extreme Events Research Check Sheets Series</t>
  </si>
  <si>
    <t>2021-06-15T17:45:14.988-05:00</t>
  </si>
  <si>
    <t>2021-06-15T19:11:38.143-05:00</t>
  </si>
  <si>
    <t>10.17603/ds2-tbeh-8g55</t>
  </si>
  <si>
    <t>National Science Foundation - 1841338Institute for Catstrophic Loss Reduction - N/A</t>
  </si>
  <si>
    <t>PRJ-3163</t>
  </si>
  <si>
    <t>REU 2021: Ground Motion Interpolation for NGL Project</t>
  </si>
  <si>
    <t>dtdesign: Daniel Taylor, tristanb: Tristan Buckreis, anniam23: Annia Matthews, geodude: Kenneth Hudson</t>
  </si>
  <si>
    <t>2021-06-17T11:41:59.424-05:00</t>
  </si>
  <si>
    <t>2021-06-17T11:44:24.706-05:00</t>
  </si>
  <si>
    <t>PRJ-3164</t>
  </si>
  <si>
    <t>Remote characterization of a sample of buildings from San Jos√©-Costa Rica with  focus on attributes affecting seismic performance</t>
  </si>
  <si>
    <t>esquivel: Luis Esquivel-Salas</t>
  </si>
  <si>
    <t>2021-06-17T13:22:43.648-05:00</t>
  </si>
  <si>
    <t>2021-06-17T13:48:28.831-05:00</t>
  </si>
  <si>
    <t>PRJ-3165</t>
  </si>
  <si>
    <t>RAPID: Haines Alaska Landslide</t>
  </si>
  <si>
    <t>mmdarrow: Margaret Darrow</t>
  </si>
  <si>
    <t>2021-06-19T04:06:24.895-05:00</t>
  </si>
  <si>
    <t>2021-06-19T04:06:29.861-05:00</t>
  </si>
  <si>
    <t>PRJ-3166</t>
  </si>
  <si>
    <t>Conducting Effective and Respectful In-Depth, Semi-Structured Interviews‚ÄîCONVERGE Extreme Events Research Check Sheets Series</t>
  </si>
  <si>
    <t>2021-06-22T10:59:47.773-05:00</t>
  </si>
  <si>
    <t>2021-06-23T10:19:28.542-05:00</t>
  </si>
  <si>
    <t>10.17603/ds2-s5df-b284</t>
  </si>
  <si>
    <t>PRJ-3167</t>
  </si>
  <si>
    <t>Performance of Reinforced Concrete Structures with Externally Bonded Fiber Reinforced Polymer Composite Retrofits in Anchorage, AK</t>
  </si>
  <si>
    <t>2021-06-22T14:06:36.877-05:00</t>
  </si>
  <si>
    <t>2021-06-30T09:54:37.732-05:00</t>
  </si>
  <si>
    <t>PRJ-3168</t>
  </si>
  <si>
    <t>hazmapper: styled geojsons</t>
  </si>
  <si>
    <t>jmeiring: Joseph Meiring, ipark: Ian Park</t>
  </si>
  <si>
    <t>2021-06-22T20:56:17.785-05:00</t>
  </si>
  <si>
    <t>2021-06-23T16:32:06.912-05:00</t>
  </si>
  <si>
    <t>PRJ-3169</t>
  </si>
  <si>
    <t>Test Data Set 1</t>
  </si>
  <si>
    <t>2021-06-24T12:59:49.551-05:00</t>
  </si>
  <si>
    <t>2021-06-24T13:04:38.945-05:00</t>
  </si>
  <si>
    <t>PRJ-3170</t>
  </si>
  <si>
    <t>Response of nonconforming RC shear walls with smooth bars under quasi-static cyclic loading.</t>
  </si>
  <si>
    <t>mnadhro: Muhammed Nadir Olabi</t>
  </si>
  <si>
    <t>2021-06-24T15:03:32.051-05:00</t>
  </si>
  <si>
    <t>2021-06-24T15:12:37.788-05:00</t>
  </si>
  <si>
    <t>T√úBƒ∞TAK - 1002 Short Term R&amp;D Funding Program - 119M728</t>
  </si>
  <si>
    <t>PRJ-3171</t>
  </si>
  <si>
    <t>Organizational Disruption and Recovery Field Guide</t>
  </si>
  <si>
    <t>joy2021: Joy Semien</t>
  </si>
  <si>
    <t>2021-06-25T10:02:07.950-05:00</t>
  </si>
  <si>
    <t>2021-06-25T10:02:11.403-05:00</t>
  </si>
  <si>
    <t>PRJ-3173</t>
  </si>
  <si>
    <t>Hurricanes for Debris Analysis</t>
  </si>
  <si>
    <t>bpachev: BENJAMIN PACHEV, jepgator: Jamie Padgett</t>
  </si>
  <si>
    <t>2021-06-28T10:50:39.403-05:00</t>
  </si>
  <si>
    <t>2021-06-28T10:52:57.399-05:00</t>
  </si>
  <si>
    <t>PRJ-3174</t>
  </si>
  <si>
    <t>Food Supply Chain &amp; SOVI</t>
  </si>
  <si>
    <t>cemrich: Christopher Emrich, cknox: Name not found, rme06d: Rebecca Entress</t>
  </si>
  <si>
    <t>2021-06-29T15:39:58.209-05:00</t>
  </si>
  <si>
    <t>2021-06-30T13:56:38.836-05:00</t>
  </si>
  <si>
    <t>PRJ-3175</t>
  </si>
  <si>
    <t>City of Phoenix Cool Pavement Evaluation (COPE)</t>
  </si>
  <si>
    <t>ariiiUser's name not found</t>
  </si>
  <si>
    <t>knt0015: Kelly Turner, mkwrigh1: Mary Wright, dhondula: David Hondula</t>
  </si>
  <si>
    <t>2021-06-30T13:04:37.742-05:00</t>
  </si>
  <si>
    <t>2021-06-30T13:50:21.279-05:00</t>
  </si>
  <si>
    <t>PRJ-3176</t>
  </si>
  <si>
    <t>City of Tempe Community Heat Survey</t>
  </si>
  <si>
    <t>2021-06-30T13:08:46.097-05:00</t>
  </si>
  <si>
    <t>2021-06-30T13:08:48.523-05:00</t>
  </si>
  <si>
    <t>PRJ-3179</t>
  </si>
  <si>
    <t>Compound Wind and Water Hazards Embedded in Landfalling Hurricanes and Continental Convection</t>
  </si>
  <si>
    <t>wxrisk_j: Jennifer Henderson</t>
  </si>
  <si>
    <t>erikrn: Erik Nielsen</t>
  </si>
  <si>
    <t>2021-06-30T13:54:47.853-05:00</t>
  </si>
  <si>
    <t>2021-06-30T13:54:51.152-05:00</t>
  </si>
  <si>
    <t>PRJ-3180</t>
  </si>
  <si>
    <t>Municipal Planning for Extreme Heat</t>
  </si>
  <si>
    <t>emfrench: Emma M. French</t>
  </si>
  <si>
    <t>knt0015: Kelly Turner, dhondula: David Hondula</t>
  </si>
  <si>
    <t>2021-06-30T14:02:53.875-05:00</t>
  </si>
  <si>
    <t>2021-06-30T14:07:06.482-05:00</t>
  </si>
  <si>
    <t>PRJ-3181</t>
  </si>
  <si>
    <t>Centrifuge Modeling of Buried Water Reservoirs</t>
  </si>
  <si>
    <t>jvheins: James Heins</t>
  </si>
  <si>
    <t>2021-06-30T16:10:51.932-05:00</t>
  </si>
  <si>
    <t>2021-06-30T16:16:08.143-05:00</t>
  </si>
  <si>
    <t>PRJ-3182</t>
  </si>
  <si>
    <t>Leveraging newspapers to create disaster databases using web-scraping, text recognition and extraction</t>
  </si>
  <si>
    <t>garci90: Sergio Garcia</t>
  </si>
  <si>
    <t>mbensi: Michelle Bensi, nghosh99: Name not found</t>
  </si>
  <si>
    <t>2021-06-30T16:12:12.116-05:00</t>
  </si>
  <si>
    <t>2021-06-30T16:16:18.183-05:00</t>
  </si>
  <si>
    <t>PRJ-3185</t>
  </si>
  <si>
    <t>Flood/Hurricane Victims' Social, Community, and Psychological Experiences</t>
  </si>
  <si>
    <t>manyu_li: Manyu Li</t>
  </si>
  <si>
    <t>2021-07-01T17:13:39.054-05:00</t>
  </si>
  <si>
    <t>2021-09-29T14:42:12.788-05:00</t>
  </si>
  <si>
    <t>APF/Society for General Psychology Mary Whiton Calkins Grant - 2017</t>
  </si>
  <si>
    <t>PRJ-3186</t>
  </si>
  <si>
    <t>The Emerald Tutu</t>
  </si>
  <si>
    <t>hychenj: Julia Hopkins</t>
  </si>
  <si>
    <t>jonswap: Pedro Lomonaco, clhowe: Carter Howe, tbmaddux: Tim Maddux</t>
  </si>
  <si>
    <t>2021-07-02T12:22:00.997-05:00</t>
  </si>
  <si>
    <t>2021-07-20T17:37:18.599-05:00</t>
  </si>
  <si>
    <t>PRJ-3187</t>
  </si>
  <si>
    <t>SUMMEER Test</t>
  </si>
  <si>
    <t>choi287: Juyeong Choi</t>
  </si>
  <si>
    <t>2021-07-07T12:55:16.381-05:00</t>
  </si>
  <si>
    <t>2021-07-07T13:06:42.345-05:00</t>
  </si>
  <si>
    <t>PRJ-3188</t>
  </si>
  <si>
    <t>SUMMEER - 3 March 2020 Tennessee Tornadoes</t>
  </si>
  <si>
    <t>yesiller: Nazli Yesiller, derrible: Sybil Derrible</t>
  </si>
  <si>
    <t>hj20bf: Hiba Jalloul, neeasaam: Nana Efua Esuon Asaam, fsanusi: Fehintola Sanusi, dmanheim: Derek Manheim, willhill: Will Hill</t>
  </si>
  <si>
    <t>2021-07-08T13:07:22.752-05:00</t>
  </si>
  <si>
    <t>2021-07-15T13:19:53.179-05:00</t>
  </si>
  <si>
    <t>EAGER: SUstainable Material Management Extreme Events Reconnaissance (SUMMEER) Organization - 2014330</t>
  </si>
  <si>
    <t>PRJ-3189</t>
  </si>
  <si>
    <t>Quantifying the Performance of Retrofit of Cripple Walls and Sill Anchorage in Single-Family Wood-Frame Buildings</t>
  </si>
  <si>
    <t>calquake: Janiele Maffei</t>
  </si>
  <si>
    <t>ds7317: Badie Rowshandel</t>
  </si>
  <si>
    <t>2021-07-12T10:50:46.302-05:00</t>
  </si>
  <si>
    <t>2021-07-12T10:50:49.468-05:00</t>
  </si>
  <si>
    <t>PRJ-3190</t>
  </si>
  <si>
    <t>Investigating the Life Cycle Performance of Bio-cementation Soil Improvement: Synthesis, Degradation, and Repair</t>
  </si>
  <si>
    <t>2021-07-12T15:53:34.843-05:00</t>
  </si>
  <si>
    <t>2021-07-23T13:31:40.793-05:00</t>
  </si>
  <si>
    <t>PRJ-3191</t>
  </si>
  <si>
    <t>NOPP - ADCIRC Prediction System</t>
  </si>
  <si>
    <t>luettich: Rick Luettich</t>
  </si>
  <si>
    <t>rf20354: Robert Fiegelist, sarriegi: Angelos Papandreou, dcrowley: Deborah Crowley, jdietri1: Joel Dietrich, zcobell: Zachary Cobell, sbunya2: Shintaro Bunya, mjisan: Mansur Ali Jisan, rtwilley: ROBERT TWILLEY, bwebb: Bret Webb, dancox: Daniel Cox, matt_bil: Matthew Bilskie, jaimlyn: Jaimlyn Sypniewski, jddratli: John Ratcliff, iginis: Isaac Ginis</t>
  </si>
  <si>
    <t>2021-07-13T08:10:59.343-05:00</t>
  </si>
  <si>
    <t>2021-09-22T13:45:36.098-05:00</t>
  </si>
  <si>
    <t>PRJ-3192</t>
  </si>
  <si>
    <t>Centrifuge Modeling of Hydrodynamic Loading in Water Tanks</t>
  </si>
  <si>
    <t>2021-07-13T11:13:17.835-05:00</t>
  </si>
  <si>
    <t>2021-08-16T12:34:48.056-05:00</t>
  </si>
  <si>
    <t>PRJ-3193</t>
  </si>
  <si>
    <t>Sturgeon and Gull Island Wetlands Monitoring</t>
  </si>
  <si>
    <t>2021-07-14T05:57:51.090-05:00</t>
  </si>
  <si>
    <t>2021-07-14T05:57:55.015-05:00</t>
  </si>
  <si>
    <t>PRJ-3194</t>
  </si>
  <si>
    <t>‚ÄúDevelopment of WebGIS-based Tool for Probabilistic Damage and Restoration Modeling of Life- line Systems</t>
  </si>
  <si>
    <t>alammo37: Mohammad Alam</t>
  </si>
  <si>
    <t>2021-07-14T13:14:28.844-05:00</t>
  </si>
  <si>
    <t>2021-07-14T13:14:32.886-05:00</t>
  </si>
  <si>
    <t>PRJ-3195</t>
  </si>
  <si>
    <t>FCMP Ground Level Hurricane Wind Data (1999 - 2008)</t>
  </si>
  <si>
    <t>Balderrama, J.A. at el. (2011). The Florida Coastal Monitoring Program (FCMP): A review. Journal of Wind Engineering and Industrial Aerodynamics 99, 979-995.: 10.1016/j.jweia.2011.07.002, Florida Coastal Monitoring Program: https://fcmp.ce.ufl.edu/, FCMP Ground Level Hurricane Wind Data: Frances 2004: 0.17603/DS2V39B</t>
  </si>
  <si>
    <t>mariel91: Mariel Ojeda-Tuz</t>
  </si>
  <si>
    <t>2021-07-15T10:44:48.658-05:00</t>
  </si>
  <si>
    <t>2021-08-17T09:26:36.020-05:00</t>
  </si>
  <si>
    <t>PRJ-3197</t>
  </si>
  <si>
    <t>Progressive Damage and Failure of Wood-Frame Coastal Residential Structures Due to Hurricane Surge and Wave Forces</t>
  </si>
  <si>
    <t>PRJ-3157 | Wave, Surge, and Tsunami Overland Hazard, Loading and Structural Response for Developed Shorelines: Array and Debris Loading Tests: https://doi.org/10.17603/ds2-8ape-v659, Duncan et al. (2021) Physical modeling of progressive damage and failure of wood-frame coastal residential structures due to surge and wave forces. Coastal Engineering.: https://doi.org/10.1016/j.coastaleng.2021.103959, PRJ-2513 | Undergraduate Research Experience (REU), NHERI 2019: Progressive Damage Assessment of On-Slab and Elevated Structures from Storm Surge and Waves Using LiDAR in a Laboratory Wave Basin: https://doi.org/10.17603/ds2-0rky-9w25, Duncan S (2020) Physical Modeling of Progressive Damage and Failure of Wood-Frame Coastal Residential Structures Due to Waves and Surge Forces.  MS Thesis, Oregon State University,: https://ir.library.oregonstate.edu/concern/graduate_thesis_or_dissertations/qb98mn641</t>
  </si>
  <si>
    <t>jonswap: Pedro Lomonaco, sduncan: Sean Duncan, alammo37: Mohammad Alam, ignacem: Ignace Mugabo, hyoungsu: Hyoungsu Park</t>
  </si>
  <si>
    <t>2021-07-16T15:07:52.060-05:00</t>
  </si>
  <si>
    <t>2021-09-29T20:21:02.870-05:00</t>
  </si>
  <si>
    <t>Collaborative Research: Wave, Surge, and Tsunami Overland Hazard, Loading and Structural Response for Developed Shorelines - 1661315</t>
  </si>
  <si>
    <t>PRJ-3198</t>
  </si>
  <si>
    <t>Facilitators and Barriers of Lidar Adoption for Flood Risk Management in the Pacific Northwest, US</t>
  </si>
  <si>
    <t>tarapo: Tara Pozzi</t>
  </si>
  <si>
    <t>vhillis: Vicken Hillis</t>
  </si>
  <si>
    <t>2021-07-22T08:48:07.616-05:00</t>
  </si>
  <si>
    <t>2021-09-21T15:31:14.537-05:00</t>
  </si>
  <si>
    <t>PRJ-3199</t>
  </si>
  <si>
    <t>Defining Appropriate Fragility Functions for Oregon Lifelines</t>
  </si>
  <si>
    <t>Fragility Function Viewer v.0.1.0: https://clip.engr.oregonstate.edu</t>
  </si>
  <si>
    <t>bsimp: Barbara Simpson</t>
  </si>
  <si>
    <t>2021-07-22T11:44:15.056-05:00</t>
  </si>
  <si>
    <t>2021-07-22T13:22:05.545-05:00</t>
  </si>
  <si>
    <t>PRJ-3200</t>
  </si>
  <si>
    <t>Field Monitoring of a Large Area Maintenance Shelter</t>
  </si>
  <si>
    <t>2021-07-22T11:50:57.165-05:00</t>
  </si>
  <si>
    <t>2021-07-22T11:51:00.911-05:00</t>
  </si>
  <si>
    <t>PRJ-3201</t>
  </si>
  <si>
    <t>Liquefaction Triggering in Subduction Zones</t>
  </si>
  <si>
    <t>gmontalv: Gonzalo Montalva</t>
  </si>
  <si>
    <t>2021-07-23T14:40:27.924-05:00</t>
  </si>
  <si>
    <t>2021-07-27T10:34:39.398-05:00</t>
  </si>
  <si>
    <t>Chilean Scientific and Technological Development Fund (FONDEF) - ID16i20157</t>
  </si>
  <si>
    <t>PRJ-3202</t>
  </si>
  <si>
    <t>RapidLiq: Software for Near-Real-Time Prediction of Soil Liquefaction</t>
  </si>
  <si>
    <t>2021-07-23T15:47:11.490-05:00</t>
  </si>
  <si>
    <t>2021-07-26T18:49:01.221-05:00</t>
  </si>
  <si>
    <t>10.17603/ds2-4bka-y039</t>
  </si>
  <si>
    <t>PRJ-3203</t>
  </si>
  <si>
    <t>COVID-19 and human-animal bond: A researcher-practitioner partnership committed to ensuring animal welfare, enhancing human well-being, and building human-animal resilience</t>
  </si>
  <si>
    <t>2021-07-25T18:44:51.505-05:00</t>
  </si>
  <si>
    <t>2021-08-23T17:37:07.416-05:00</t>
  </si>
  <si>
    <t>Social Sciences and Humanities Research Council of Canada (SSHRC) Partnership Engage Grants - 1008-2020-0246</t>
  </si>
  <si>
    <t>PRJ-3205</t>
  </si>
  <si>
    <t>RAPID 2021 Workshop - RApp Training</t>
  </si>
  <si>
    <t>rapidreu: RAPID REU</t>
  </si>
  <si>
    <t>2021-07-26T14:06:33.345-05:00</t>
  </si>
  <si>
    <t>2021-07-26T14:06:37.020-05:00</t>
  </si>
  <si>
    <t>PRJ-3206</t>
  </si>
  <si>
    <t>SciANN Workshop</t>
  </si>
  <si>
    <t>haghige: Ehasn Haghighat</t>
  </si>
  <si>
    <t>2021-07-27T01:10:12.674-05:00</t>
  </si>
  <si>
    <t>2021-07-27T01:10:15.961-05:00</t>
  </si>
  <si>
    <t>PRJ-3207</t>
  </si>
  <si>
    <t>SimCenter Hurricane Testbed: Lake Charles, LA</t>
  </si>
  <si>
    <t>AssetRepresentationRulesets (GitHub): https://zenodo.org/record/5496056#.YUND9IhKguU</t>
  </si>
  <si>
    <t>tkijewsk: Tracy Kijewski-Correa, zs_adam: Adam Zsarn√≥czay, c_w: Charles Wang, fmk: Frank McKenna, kuanshi: Kuanshi Zhong, bcetiner: Barbaros Cetiner</t>
  </si>
  <si>
    <t>2021-07-27T13:47:37.591-05:00</t>
  </si>
  <si>
    <t>2021-09-29T10:58:06.016-05:00</t>
  </si>
  <si>
    <t>10.17603/ds2-jpj2-zx14</t>
  </si>
  <si>
    <t>PRJ-3208</t>
  </si>
  <si>
    <t>RAPID workshop</t>
  </si>
  <si>
    <t>qiutong: Tong Qiu</t>
  </si>
  <si>
    <t>2021-07-27T17:11:22.091-05:00</t>
  </si>
  <si>
    <t>2021-07-27T17:11:25.118-05:00</t>
  </si>
  <si>
    <t>PRJ-3210</t>
  </si>
  <si>
    <t>Hackathon-GeoPYneers</t>
  </si>
  <si>
    <t>kanika: Kanika Lamba, jazzyman: Alan Rivera, eajorlou: Elham Ajorlou, tao: Shitao Shi</t>
  </si>
  <si>
    <t>2021-07-28T18:02:34.134-05:00</t>
  </si>
  <si>
    <t>2021-07-30T11:35:42.027-05:00</t>
  </si>
  <si>
    <t>PRJ-3211</t>
  </si>
  <si>
    <t>DesignSafe Hackathon Team 2 Project</t>
  </si>
  <si>
    <t>clos21: Carlos Del-Castillo-Negrete</t>
  </si>
  <si>
    <t>sou94: Soundarya Sridhar, hbesing: Hadley Besing, dxl9838: Xinlong Du, gcoelho: Gustavo Coelho</t>
  </si>
  <si>
    <t>2021-07-29T09:54:18.079-05:00</t>
  </si>
  <si>
    <t>2021-07-29T10:15:11.197-05:00</t>
  </si>
  <si>
    <t>PRJ-3212</t>
  </si>
  <si>
    <t>Using Deep Learning for One-Dimensional Full-Waveform</t>
  </si>
  <si>
    <t>csanon: Christina Sanon</t>
  </si>
  <si>
    <t>pmgmp: Paula Pinto, ahumutlu: Ahu Mutlu, vantaj94: Joseph Vantassel</t>
  </si>
  <si>
    <t>2021-07-29T10:33:06.721-05:00</t>
  </si>
  <si>
    <t>2021-07-30T10:30:53.361-05:00</t>
  </si>
  <si>
    <t>PRJ-3213</t>
  </si>
  <si>
    <t>Experimental study of debris transport driven by a tsunami-like wave</t>
  </si>
  <si>
    <t>Park et al., 2021, Experimental study of debris transport driven by a tsunami-like wave: Application for non-uniform density groups and obstacles, Coastal Engineering: https://doi.org/10.1016/j.coastaleng.2021.103867, Park et al., 2020, Experimental Modeling of Debris Adection Driven By The Tsunami: Application For Non-Uniform Density Groups of Debris With Obstacles, Coastal Engineering Proceedings: https://journals.tdl.org/icce/index.php/icce/article/view/10306/9592</t>
  </si>
  <si>
    <t>hyoungsu: Hyoungsu Park</t>
  </si>
  <si>
    <t>2021-07-29T21:18:28.867-05:00</t>
  </si>
  <si>
    <t>2021-09-29T21:34:57.152-05:00</t>
  </si>
  <si>
    <t>National Science Foundation - 1661315</t>
  </si>
  <si>
    <t>PRJ-3214</t>
  </si>
  <si>
    <t>Canadian social science workforce in COVID-19 rapid research</t>
  </si>
  <si>
    <t>adele111: Adele Mansour</t>
  </si>
  <si>
    <t>2021-07-30T13:11:10.270-05:00</t>
  </si>
  <si>
    <t>2021-07-30T15:26:17.690-05:00</t>
  </si>
  <si>
    <t>10.17603/ds2-t9d5-6281</t>
  </si>
  <si>
    <t>Canada Research Chair Program - CRC-2020-00128</t>
  </si>
  <si>
    <t>PRJ-3215</t>
  </si>
  <si>
    <t>Hackaton Project - integrating-structure and Neural</t>
  </si>
  <si>
    <t>dikshant: Dikshant Singh Saini, saranshd: Saransh Dikshit, halaa: Alaa Hameed</t>
  </si>
  <si>
    <t>2021-07-30T13:51:25.069-05:00</t>
  </si>
  <si>
    <t>2021-07-30T13:51:29.126-05:00</t>
  </si>
  <si>
    <t>PRJ-3216</t>
  </si>
  <si>
    <t>Hackathon Project- Integrating  Structure and Neural architecture</t>
  </si>
  <si>
    <t>halaa: Alaa Hameed</t>
  </si>
  <si>
    <t>2021-07-30T14:26:03.671-05:00</t>
  </si>
  <si>
    <t>2021-07-30T14:26:07.226-05:00</t>
  </si>
  <si>
    <t>PRJ-3217</t>
  </si>
  <si>
    <t>DesignSafe Annual Evaluation Report 2020-2021</t>
  </si>
  <si>
    <t>snbaker: Stephanie Baker</t>
  </si>
  <si>
    <t>erathje: Ellen Rathje, cockeril: Tim Cockerill</t>
  </si>
  <si>
    <t>2021-07-30T14:31:21.594-05:00</t>
  </si>
  <si>
    <t>2021-07-30T15:33:41.444-05:00</t>
  </si>
  <si>
    <t>10.17603/ds2-p0ph-k817</t>
  </si>
  <si>
    <t>NHERI Cyberinfrastructure (DesignSafe) 2020-2025 - CMMI-2022469</t>
  </si>
  <si>
    <t>PRJ-3218</t>
  </si>
  <si>
    <t>Experimental Investigation of Wave, Surge, and Tsunami Transformation Over Natural Shorelines: Reduced Scale Physical Model</t>
  </si>
  <si>
    <t>Wave, Surge, and Tsunami Overland Hazard, Loading and Structural Response for Developed Shorelines: Array and Debris Loading Tests: 10.17603/ds2-8ape-v659</t>
  </si>
  <si>
    <t>toritomi: Tori Tomiczek</t>
  </si>
  <si>
    <t>dancox: Daniel Cox, plynett: Patrick Lynett, akenned4: Andrew Kennedy, tbmaddux: Tim Maddux, jonswap: Pedro Lomonaco</t>
  </si>
  <si>
    <t>2021-08-02T20:08:23.849-05:00</t>
  </si>
  <si>
    <t>2021-08-02T20:14:54.134-05:00</t>
  </si>
  <si>
    <t>Experimental Investigation of Wave, Surge, and Tsunami Transformation over Natural Shorelines - CMMI-1825080</t>
  </si>
  <si>
    <t>PRJ-3219</t>
  </si>
  <si>
    <t>NHERI Mangroves Test</t>
  </si>
  <si>
    <t>keltyk1: Kiernan Kelty</t>
  </si>
  <si>
    <t>2021-08-03T12:01:04.080-05:00</t>
  </si>
  <si>
    <t>2021-08-03T12:01:06.229-05:00</t>
  </si>
  <si>
    <t>PRJ-3220</t>
  </si>
  <si>
    <t>Accelerometer Testing</t>
  </si>
  <si>
    <t>jberman: Jeffrey Berman, thonstat: Travis Thonstad</t>
  </si>
  <si>
    <t>2021-08-04T16:13:51.289-05:00</t>
  </si>
  <si>
    <t>2021-08-04T16:13:54.044-05:00</t>
  </si>
  <si>
    <t>PRJ-3221</t>
  </si>
  <si>
    <t>Longitudinal Impact of Floodplain Buyouts on Neighborhood Change in Harris County, Texas</t>
  </si>
  <si>
    <t>kseong: Kijin Seong</t>
  </si>
  <si>
    <t>2021-08-04T17:09:31.103-05:00</t>
  </si>
  <si>
    <t>2021-08-10T15:14:41.094-05:00</t>
  </si>
  <si>
    <t>The Texas Sea Grant Grants-in-Aid of Graduate Research Program 2019-2021 - NA18OAR4170088Center for Risk-Based Community Resilience Planning - 70NANB15H044</t>
  </si>
  <si>
    <t>PRJ-3222</t>
  </si>
  <si>
    <t>Sequential Landfall of Tropical Cyclone</t>
  </si>
  <si>
    <t>xidazhi: Dazhi Xi</t>
  </si>
  <si>
    <t>2021-08-06T14:49:07.988-05:00</t>
  </si>
  <si>
    <t>2021-08-06T14:53:44.837-05:00</t>
  </si>
  <si>
    <t>PRJ-3223</t>
  </si>
  <si>
    <t>Sequential Tropical Cyclone: From Landfall Perspectives</t>
  </si>
  <si>
    <t>2021-08-07T10:16:12.970-05:00</t>
  </si>
  <si>
    <t>2021-08-07T10:35:32.036-05:00</t>
  </si>
  <si>
    <t>10.17603/ds2-wvpm-as88</t>
  </si>
  <si>
    <t>NSF Grant - 1854993NSF Grant - 1652448</t>
  </si>
  <si>
    <t>PRJ-3224</t>
  </si>
  <si>
    <t>In Situ Characterization and Dynamic Response of Well-graded Coarse-grained Soils: Centrifuge Tests by NCL</t>
  </si>
  <si>
    <t>amart: Alejandro Martinez, katziot: Katerina Ziotopoulou</t>
  </si>
  <si>
    <t>tjcarey: Trevor Carey, nclove15: Nathan Love</t>
  </si>
  <si>
    <t>2021-08-11T09:17:50.038-05:00</t>
  </si>
  <si>
    <t>2021-08-18T09:29:10.349-05:00</t>
  </si>
  <si>
    <t>PRJ-3225</t>
  </si>
  <si>
    <t>Christina's Tutorial</t>
  </si>
  <si>
    <t>2021-08-11T10:02:03.092-05:00</t>
  </si>
  <si>
    <t>2021-08-11T10:08:22.829-05:00</t>
  </si>
  <si>
    <t>PRJ-3226</t>
  </si>
  <si>
    <t>A Highway Vehicle Routing Dataset During the 2019 Kincade Fire Evacuation</t>
  </si>
  <si>
    <t>xilei: Xilei Zhao</t>
  </si>
  <si>
    <t>ericakul: Erica Kuligowski, xuyiming: Yiming Xu, brandni: Daniel Nilsson, rinophd: Ruggiero Lovreglio</t>
  </si>
  <si>
    <t>ericakul: Erica Kuligowski, brandni: Daniel Nilsson, rinophd: Ruggiero Lovreglio</t>
  </si>
  <si>
    <t>2021-08-12T13:03:13.864-05:00</t>
  </si>
  <si>
    <t>2021-08-25T14:01:05.661-05:00</t>
  </si>
  <si>
    <t>NIST - 60NANB20D182Natural Hazards Center Weather Ready Research Award Program - No Number</t>
  </si>
  <si>
    <t>PRJ-3227</t>
  </si>
  <si>
    <t>Mitigation of Seismic Risk to Critical Building Contents via Rolling Pendulum Isolation Systems: Multi-Directional Hybrid Shake Table Tests</t>
  </si>
  <si>
    <t>RII Track-4: Quantifying Seismic Resilience of Multi-Functional Floor Isolation Systems through Cyber-Physical Testing: https://www.nsf.gov/awardsearch/showAward?AWD_ID=1929151</t>
  </si>
  <si>
    <t>evv81: Esteban Villalobos Vega, dmtorres: Daleen Torres Burgos, psharvey: Philip Harvey, liangcao: Liang Cao</t>
  </si>
  <si>
    <t>2021-08-12T18:47:27.607-05:00</t>
  </si>
  <si>
    <t>2021-08-12T22:14:11.977-05:00</t>
  </si>
  <si>
    <t>10.17603/ds2-7cjc-5n58</t>
  </si>
  <si>
    <t>NSF, Natural Hazards Engineering Research Infrastructure, Network Coordination Office - 1612144NSF, ATLSS Engineering Research Center at Lehigh University - 1520765NSF, RII Track-4: Quantifying Seismic Resilience of Multi-Functional Floor Isolation Systems through Cyber-Physical Testing - 1929151</t>
  </si>
  <si>
    <t>PRJ-3228</t>
  </si>
  <si>
    <t>Learning from Hurricane Harvey: Analyzing Contributions from the Social Science Extreme Events Research (SSEER) Network</t>
  </si>
  <si>
    <t>cu_jess: Jessica Austin, champeau: Heather Champeau, klaurent: Kushnerniva Laurent</t>
  </si>
  <si>
    <t>2021-08-13T14:53:57.073-05:00</t>
  </si>
  <si>
    <t>2021-08-17T13:20:21.442-05:00</t>
  </si>
  <si>
    <t>10.17603/ds2-jjy9-4145</t>
  </si>
  <si>
    <t>PRJ-3231</t>
  </si>
  <si>
    <t>Wind Load and Performance of Elevated Structures</t>
  </si>
  <si>
    <t>alanza: Adriana Lanza, haitham: Haitham Ibrahim, aelawady: Amal Elawady, kalawode: Kehinde Alawode</t>
  </si>
  <si>
    <t>2021-08-13T15:47:48.994-05:00</t>
  </si>
  <si>
    <t>2021-08-13T20:31:12.282-05:00</t>
  </si>
  <si>
    <t>PRJ-3232</t>
  </si>
  <si>
    <t>Examining the Effect of Porosity on the Soil Water Retention Curve</t>
  </si>
  <si>
    <t>pclayton: Patricia Clayton, kris_na: Krishna Teh, reihos: Reihaneh Hosseini</t>
  </si>
  <si>
    <t>2021-08-13T17:12:08.045-05:00</t>
  </si>
  <si>
    <t>2021-08-13T19:38:33.708-05:00</t>
  </si>
  <si>
    <t>10.17603/ds2-742z-v904</t>
  </si>
  <si>
    <t>PRJ-3233</t>
  </si>
  <si>
    <t>Research Experience for Undergraduates (REU), NHERI 2021: Uncertainty Analysis of Seismic Soil Liquefaction using quoFEM</t>
  </si>
  <si>
    <t>parduino: Pedro Arduino, sangri: Sang-ri Yi, nair_164: Adithya Salil Nair, bsaakash: Aakash Bangalore Satish</t>
  </si>
  <si>
    <t>2021-08-13T20:14:10.534-05:00</t>
  </si>
  <si>
    <t>2021-08-14T00:02:49.159-05:00</t>
  </si>
  <si>
    <t>10.17603/ds2-ykmy-2j81</t>
  </si>
  <si>
    <t>PRJ-3234</t>
  </si>
  <si>
    <t>Design-Level Events and Residential Construction Performance: Hurricane Laura Case Study</t>
  </si>
  <si>
    <t>ameselhe: Amina Meselhe, cu_jess: Jessica Austin, champeau: Heather Champeau</t>
  </si>
  <si>
    <t>2021-08-14T16:39:52.793-05:00</t>
  </si>
  <si>
    <t>2021-08-14T19:34:36.389-05:00</t>
  </si>
  <si>
    <t>10.17603/ds2-g2aj-9r47</t>
  </si>
  <si>
    <t>PRJ-3235</t>
  </si>
  <si>
    <t>Research Experience for Undergraduates (REU), NHERI 2021: Coupling Processed-Based and Neural Network-Based Models for Studying Coastal Hazards</t>
  </si>
  <si>
    <t>ajaybh: Ajay Bangalore Harish, ces4727: Claire Sorensen</t>
  </si>
  <si>
    <t>2021-08-14T19:24:38.011-05:00</t>
  </si>
  <si>
    <t>2021-08-16T02:06:49.208-05:00</t>
  </si>
  <si>
    <t>10.17603/ds2-jx64-ce09</t>
  </si>
  <si>
    <t>NSF, Natural Hazards Research Engineering Infrastructure, Network Coordination Office - 1612144</t>
  </si>
  <si>
    <t>PRJ-3236</t>
  </si>
  <si>
    <t>Development of a Next Generation Base Isolation System for Seismic Hazard Mitigation of Buildings</t>
  </si>
  <si>
    <t>stavo10: Gustavo Aguilar, liangcao: Liang Cao</t>
  </si>
  <si>
    <t>2021-08-16T14:18:27.761-05:00</t>
  </si>
  <si>
    <t>2021-08-17T21:59:48.225-05:00</t>
  </si>
  <si>
    <t>10.17603/ds2-88k2-cv53</t>
  </si>
  <si>
    <t>NSF, Natural Hazards Engineering Research Infrastructure, Network Coordination Office - 1612144NSF, ATLSS Engineering Research Center at Lehigh University - 1520765NSF, Natural Hazards Engineering Research Infrastructure: Experimental Facility with Large-Scale, Multi-directional, Hybrid Simulation Testing Capabilities 2021-2025 - 2037771NSF, Collaborative Research: Semi-Active Controlled Cladding Panels for Multi-Hazard Resilient Buildings - 1463497</t>
  </si>
  <si>
    <t>PRJ-3237</t>
  </si>
  <si>
    <t>Undergraduate Research Experience (REU), NHERI 2021: Ground Motion Intensity Estimation Algorithm for Earthquake-Induced Soil Liquefaction Sites</t>
  </si>
  <si>
    <t>dtdesign: Daniel Taylor, sjbrande: Scott Brandenberg, tristanb: Tristan Buckreis, geodude: Kenneth Hudson</t>
  </si>
  <si>
    <t>2021-08-16T16:00:02.038-05:00</t>
  </si>
  <si>
    <t>2021-08-28T14:05:42.261-05:00</t>
  </si>
  <si>
    <t>10.17603/ds2-3daf-vk96</t>
  </si>
  <si>
    <t>NSF, Natural Hazards Engineering Research Infrastructure, Network Coordination Office 1612144 - 1520817</t>
  </si>
  <si>
    <t>PRJ-3238</t>
  </si>
  <si>
    <t>Undergraduate Research Experience (REU), NHERI 2021: Code Development for the Ongoing Research of Axially Loaded Flowline Tests in Gulf of Mexico Clay</t>
  </si>
  <si>
    <t>ahusse: Ahmed Hussein, arvizu_j: Julia Arvizu</t>
  </si>
  <si>
    <t>2021-08-16T17:20:03.924-05:00</t>
  </si>
  <si>
    <t>2021-08-23T13:09:45.545-05:00</t>
  </si>
  <si>
    <t>10.17603/ds2-4a4k-xv35</t>
  </si>
  <si>
    <t>PRJ-3239</t>
  </si>
  <si>
    <t>Interpolating Ground Motion Intensity at Sites in the Next Generation Liquefaction Database</t>
  </si>
  <si>
    <t>geodude: Kenneth Hudson, sjbrande: Scott Brandenberg, tristanb: Tristan Buckreis, anniam23: Annia Matthews</t>
  </si>
  <si>
    <t>2021-08-16T21:20:07.465-05:00</t>
  </si>
  <si>
    <t>2021-08-26T16:29:52.717-05:00</t>
  </si>
  <si>
    <t>10.17603/ds2-ab8v-z026</t>
  </si>
  <si>
    <t>NSF, Natural Hazards Engineering Research Infrastructure, Network Coordination Office - 161244</t>
  </si>
  <si>
    <t>PRJ-3241</t>
  </si>
  <si>
    <t>P-delta Displacement Amplification Ratios for Performance-based Seismic Design of Structures</t>
  </si>
  <si>
    <t>gde47: Giovanni De Francesco</t>
  </si>
  <si>
    <t>2021-08-17T01:15:34.558-05:00</t>
  </si>
  <si>
    <t>2021-08-17T01:15:38.384-05:00</t>
  </si>
  <si>
    <t>PRJ-3242</t>
  </si>
  <si>
    <t>Longitudinal Study of Small Business Resilience to Natural Hazards and COVID-19</t>
  </si>
  <si>
    <t>epierel: Eleanor Pierel</t>
  </si>
  <si>
    <t>helgeson: Jennifer Helgeson</t>
  </si>
  <si>
    <t>2021-08-17T08:18:24.189-05:00</t>
  </si>
  <si>
    <t>2021-08-17T10:50:22.505-05:00</t>
  </si>
  <si>
    <t>NOAA RISA - NA16OAR4310163</t>
  </si>
  <si>
    <t>PRJ-3243</t>
  </si>
  <si>
    <t>2020 NHERI Virtual Workshop for Early-Career Faculty &amp; Researchers</t>
  </si>
  <si>
    <t>nelsor99: Robin Nelson, kvielma: Karina Vielma</t>
  </si>
  <si>
    <t>2021-08-17T14:14:09.525-05:00</t>
  </si>
  <si>
    <t>2021-09-10T16:35:17.183-05:00</t>
  </si>
  <si>
    <t>10.17603/ds2-96wj-cb74</t>
  </si>
  <si>
    <t>NSF, Natural Hazards Engineering Research Infrastructure, Network Communication Office - 1612144</t>
  </si>
  <si>
    <t>PRJ-3244</t>
  </si>
  <si>
    <t>Modular Testbed Building (MTB2): A Shared-Use, Reconfigurable, Earthquake-Resistant Design</t>
  </si>
  <si>
    <t>jpconte: Joel Conte</t>
  </si>
  <si>
    <t>pantelis: Chris Pantelides, schemmer: Zane Schemmer, jennyliu: Junwei liu, tarah: Tara Hutchinson, mosqueda: Gilberto Mosqueda</t>
  </si>
  <si>
    <t>2021-08-18T12:42:24.444-05:00</t>
  </si>
  <si>
    <t>2021-08-25T16:20:11.734-05:00</t>
  </si>
  <si>
    <t>10.17603/ds2-rm7v-fe30</t>
  </si>
  <si>
    <t>PRJ-3246</t>
  </si>
  <si>
    <t>Investigation of Semi-Active Controlled Friction Dampers for Seismic Hazard Mitigation</t>
  </si>
  <si>
    <t>tylerxr: Tyler Rodrigues, liangcao: Liang Cao</t>
  </si>
  <si>
    <t>2021-08-18T17:51:59.420-05:00</t>
  </si>
  <si>
    <t>2021-08-18T21:19:21.738-05:00</t>
  </si>
  <si>
    <t>10.17603/ds2-2r4p-t818</t>
  </si>
  <si>
    <t>PRJ-3247</t>
  </si>
  <si>
    <t>2021 NHERI Summer Institute for Early-Career Faculty</t>
  </si>
  <si>
    <t>2021-08-19T10:04:41.075-05:00</t>
  </si>
  <si>
    <t>2021-09-10T16:08:43.920-05:00</t>
  </si>
  <si>
    <t>10.17603/ds2-z43z-ch66</t>
  </si>
  <si>
    <t>NSF, Natural Hazards Engineering Research Infrastructure, Network Communications Office - 161244</t>
  </si>
  <si>
    <t>PRJ-3248</t>
  </si>
  <si>
    <t>A Template of 2D Full Waveform Inversion (FWI) Site Investigation Using NHERI@UTexas Mobile Shakers and Salvus</t>
  </si>
  <si>
    <t>fymenq: Farnyuh Menq, krischer: Lion Krischer, rkent: Robert Kent, boehm: Christian Boehm</t>
  </si>
  <si>
    <t>2021-08-19T10:30:41.539-05:00</t>
  </si>
  <si>
    <t>2021-08-23T14:48:00.731-05:00</t>
  </si>
  <si>
    <t>Natural Hazards Engineering Research Infrastructure: Experimental Facility with Large, Mobile Dynamic Shakers for Field Testing - 1520808Natural Hazards Engineering Research Infrastructure: Experimental Facility with Large, Mobile Dynamic Shakers for Field Testing 2021-2025 - 2037900</t>
  </si>
  <si>
    <t>PRJ-3249</t>
  </si>
  <si>
    <t>Site Amplification Factors Developed Using SSHAC Guidance</t>
  </si>
  <si>
    <t>kulmer: Kristin Ulmer, erathje: Ellen Rathje, tweaver: Thomas Weaver</t>
  </si>
  <si>
    <t>2021-08-19T11:39:16.826-05:00</t>
  </si>
  <si>
    <t>2021-09-05T13:43:28.769-05:00</t>
  </si>
  <si>
    <t>10.17603/ds2-9t3a-kz92</t>
  </si>
  <si>
    <t>PRJ-3250</t>
  </si>
  <si>
    <t>Merging 360¬∞ Streetview Images and LiDAR:  A Usable Data Product for Future Analysis</t>
  </si>
  <si>
    <t>wagglet: Tyler Waggle</t>
  </si>
  <si>
    <t>2021-08-20T11:23:43.236-05:00</t>
  </si>
  <si>
    <t>2021-08-23T13:00:48.489-05:00</t>
  </si>
  <si>
    <t>10.17603/ds2-qjb2-na76</t>
  </si>
  <si>
    <t>PRJ-3252</t>
  </si>
  <si>
    <t>GEER reconnaissance mission: Western European Floods Summer 2021</t>
  </si>
  <si>
    <t>elliot_n: Elliot Nichols, muellerj: Jeremias Imanuel Mueller, tg826821: Michael Gardner, vanmarle: Margreet van Marle, laurens: Laurens Leunge, mfgeorge: Michael George</t>
  </si>
  <si>
    <t>2021-08-20T15:07:52.800-05:00</t>
  </si>
  <si>
    <t>2021-09-20T11:35:20.383-05:00</t>
  </si>
  <si>
    <t>PRJ-3253</t>
  </si>
  <si>
    <t>Parametric Studies for Seismic Risk of Tall and Slender Vertical Pressure Vessels</t>
  </si>
  <si>
    <t>epantoli: Elide Pantoli, ajs914: Alexandra Saccente, tarah: Tara Hutchinson</t>
  </si>
  <si>
    <t>2021-08-20T16:37:48.932-05:00</t>
  </si>
  <si>
    <t>2021-09-10T11:17:02.978-05:00</t>
  </si>
  <si>
    <t>10.17603/ds2-1edp-9782</t>
  </si>
  <si>
    <t>PRJ-3254</t>
  </si>
  <si>
    <t>Suitability of Panoramic Photographs for Developing Structure-from-Motion Models</t>
  </si>
  <si>
    <t>kaylie_m: Kaylie Mattingly</t>
  </si>
  <si>
    <t>2021-08-20T17:32:54.944-05:00</t>
  </si>
  <si>
    <t>2021-08-20T21:14:11.539-05:00</t>
  </si>
  <si>
    <t>10.17603/ds2-x1h6-5q39</t>
  </si>
  <si>
    <t>Natural Hazards Engineering Research Infrastructure Network Communication Office - NSF Award #1612144RAPID at University of Washington - NSF Award #1611820</t>
  </si>
  <si>
    <t>PRJ-3255</t>
  </si>
  <si>
    <t>defra: Giovanni De Francesco</t>
  </si>
  <si>
    <t>2021-08-21T23:36:31.233-05:00</t>
  </si>
  <si>
    <t>2021-08-23T18:05:30.802-05:00</t>
  </si>
  <si>
    <t>PRJ-3256</t>
  </si>
  <si>
    <t>Understanding the Utility of the iPad Pro LiDAR Sensor</t>
  </si>
  <si>
    <t>chidii_o: Chidi Onyekwelu</t>
  </si>
  <si>
    <t>2021-08-22T15:01:36.581-05:00</t>
  </si>
  <si>
    <t>2021-09-10T11:16:54.616-05:00</t>
  </si>
  <si>
    <t>10.17603/ds2-ev7s-8591</t>
  </si>
  <si>
    <t>PRJ-3257</t>
  </si>
  <si>
    <t>Exploring the Experiences of University Students Evicted from Campus Housing During the COVID-19 Pandemic</t>
  </si>
  <si>
    <t>Report: https://hazards.colorado.edu/quick-response-report/exploring-the-experiences-of-university-students-evicted-from-campus-housing-during-the-covid-19-pandemic, Publications: https://link.springer.com/article/10.1007/s13753-021-00362-6</t>
  </si>
  <si>
    <t>2021-08-22T19:54:53.605-05:00</t>
  </si>
  <si>
    <t>2021-08-23T00:13:39.495-05:00</t>
  </si>
  <si>
    <t>10.17603/ds2-wxsx-qs30</t>
  </si>
  <si>
    <t>Quick Response program in the Natural Hazards Center, at the University of Colorado Boulder. - QR331</t>
  </si>
  <si>
    <t>PRJ-3260</t>
  </si>
  <si>
    <t>Large-scale laboratory observations of transient wave dissipation from idealized mangrove forest</t>
  </si>
  <si>
    <t>lipovica: Alexis Lipovich, keltyk: Kiernan Kelty, jonswap: Pedro Lomonaco, toritomi: Tori Tomiczek</t>
  </si>
  <si>
    <t>2021-08-22T21:09:50.795-05:00</t>
  </si>
  <si>
    <t>2021-08-25T14:23:00.108-05:00</t>
  </si>
  <si>
    <t>10.17603/ds2-qte8-w226</t>
  </si>
  <si>
    <t>PRJ-3261</t>
  </si>
  <si>
    <t>Impact of interdependent physical and social characteristics on housing recovery following tropical cyclones</t>
  </si>
  <si>
    <t>anmol91: Anmol Haque</t>
  </si>
  <si>
    <t>jirish: Jennifer Irish, zytamu: Yang Zhang</t>
  </si>
  <si>
    <t>2021-08-22T23:59:05.624-05:00</t>
  </si>
  <si>
    <t>2021-08-23T00:24:19.538-05:00</t>
  </si>
  <si>
    <t>Collaborative Research: Tsunami and Tropical Storm Sediment Dynamics and Products - 1630099NRT: Disaster Resilience and Risk Management (DRRM) - Creating quantitative decision making frameworks for multi-dimensional and multi-scale analysis of hazard impact - 1735139Assessing the Impacts of Coastal Flood-Induced Relocation on Local Jurisdictions - 1920478</t>
  </si>
  <si>
    <t>PRJ-3262</t>
  </si>
  <si>
    <t>Peak Wind Effects on Rooftop Photovoltaic Arrays</t>
  </si>
  <si>
    <t>sazcuy: Stephanie Azcuy, jeste059: Johnny Estephan</t>
  </si>
  <si>
    <t>2021-08-23T12:59:44.165-05:00</t>
  </si>
  <si>
    <t>2021-08-24T11:51:08.538-05:00</t>
  </si>
  <si>
    <t>10.17603/ds2-wby0-3s64</t>
  </si>
  <si>
    <t>NSF, Natural Hazards Engineering Research Infrastructure, Network Communications Office - 1612144</t>
  </si>
  <si>
    <t>PRJ-3263</t>
  </si>
  <si>
    <t>KUZEY</t>
  </si>
  <si>
    <t>2021-08-23T14:29:21.292-05:00</t>
  </si>
  <si>
    <t>2021-08-23T14:29:23.703-05:00</t>
  </si>
  <si>
    <t>PRJ-3264</t>
  </si>
  <si>
    <t>2019 Kincade Fire Evacuation Household Survey Study</t>
  </si>
  <si>
    <t>Modeling Evacuation Behavior in the 2019 Kincade Fire, Sonoma County, California: https://hazards.colorado.edu/quick-response-report/modeling-evacuation-behavior-in-the-2019-kincade-fire-sonoma-county-california</t>
  </si>
  <si>
    <t>xuyiming: Yiming Xu</t>
  </si>
  <si>
    <t>2021-08-23T22:48:11.681-05:00</t>
  </si>
  <si>
    <t>2021-08-24T09:46:33.133-05:00</t>
  </si>
  <si>
    <t>Natural Hazards Center Quick Response Research Award Program - 0000</t>
  </si>
  <si>
    <t>PRJ-3265</t>
  </si>
  <si>
    <t>Codification of Wind-Induced Loads on Low-Rise Irregular Shaped Buildings</t>
  </si>
  <si>
    <t>izisis: Ioannis Zisis, mmarrero: Mariana Marrero</t>
  </si>
  <si>
    <t>2021-08-24T09:12:27.204-05:00</t>
  </si>
  <si>
    <t>2021-08-30T20:27:49.105-05:00</t>
  </si>
  <si>
    <t>10.17603/ds2-q74s-4548</t>
  </si>
  <si>
    <t>PRJ-3266</t>
  </si>
  <si>
    <t>Ground Motion Processing</t>
  </si>
  <si>
    <t>2021-08-24T12:35:56.023-05:00</t>
  </si>
  <si>
    <t>2021-08-24T12:35:58.878-05:00</t>
  </si>
  <si>
    <t>PRJ-3267</t>
  </si>
  <si>
    <t>Establishing a Social Research Infrastructure for Hazards and Disaster Studies ‚Äì Ontario Canada</t>
  </si>
  <si>
    <t>Go to college or university in Ontario: https://www.ontario.ca/page/go-college-or-university-ontario, Private Career College Search Service: https://www.pcc.tcu.gov.on.ca/PARISSearchWeb/searchResult.xhtml</t>
  </si>
  <si>
    <t>ymyy: Yat Man Yuen-Yung</t>
  </si>
  <si>
    <t>2021-08-25T12:08:31.479-05:00</t>
  </si>
  <si>
    <t>2021-08-26T19:12:10.449-05:00</t>
  </si>
  <si>
    <t>10.17603/ds2-yyqr-zv49</t>
  </si>
  <si>
    <t>Canada Research Chairs Program - CRC-2020-00128</t>
  </si>
  <si>
    <t>PRJ-3268</t>
  </si>
  <si>
    <t>StEER - 29 August 2021, Hurricane Ida</t>
  </si>
  <si>
    <t>jorge_x: Jorge Santiago-Hernandez, intm2314: Taemin Heo, lmanuel: Lance Manuel, sstrader: Stephen Strader, yuti: Yutiwadee Pinyochotiwong, haitham: Haitham Ibrahim, spilking: Stephanie Pilkington, kgurley: Kurtis Gurley, sk56: Sabarethinam Kameshwar, olafon: Oscar Lafontaine, thays: Thays Duarte, bmr0036: Brandon Rittelmeyer, sklepac: Steven Klepac, ting_lin: Ting Lin</t>
  </si>
  <si>
    <t>2021-08-27T11:55:43.893-05:00</t>
  </si>
  <si>
    <t>2021-09-22T13:12:39.383-05:00</t>
  </si>
  <si>
    <t>PRJ-3269</t>
  </si>
  <si>
    <t>StEER - 14 August 2021, M7.2 Nippes Earthquake, Haiti</t>
  </si>
  <si>
    <t>dprev: David Prevatt, mosalam: Khalid Mosalam, ianrob30: Ian Robertson, droueche: David Roueche</t>
  </si>
  <si>
    <t>selimucb: Selim Gunay, jrodgers: Janise Rodgers, wmhassan: Wael Hassan, carteta: Carlos Arteta, trungdo: Trung Do, sja289: Sajad Javadinasab Hormozabad, capajaro: C√©sar P√°jaro Miranda, xnr: Xavier Rom√£o, cburloto: Christianos Burlotos, mgartner: Mikael Gartner, yvomep88: Yvonne Merino-Pe√±a, markogrf: Marko Marinkovic, ataflani: Alexandros Taflanidis, garci90: Sergio Garcia, will2019: Wilfrid DJIMA, byz6845: Bilal ALhawamdeh, amartin: Amory Martin</t>
  </si>
  <si>
    <t>2021-08-27T11:56:56.010-05:00</t>
  </si>
  <si>
    <t>2021-09-13T18:35:39.980-05:00</t>
  </si>
  <si>
    <t>PRJ-3270</t>
  </si>
  <si>
    <t>Dynamic Effects of Wind-Induced Vibrations on Curtain Wall Systems</t>
  </si>
  <si>
    <t>jmicali: Jonathon Micali, ali_bakh: Ali Bakhtiari, lgchemer: Seung Jae Lee</t>
  </si>
  <si>
    <t>2021-08-27T13:15:14.726-05:00</t>
  </si>
  <si>
    <t>2021-09-10T11:16:58.538-05:00</t>
  </si>
  <si>
    <t>10.17603/ds2-bdxs-pq18</t>
  </si>
  <si>
    <t>NSF Natural Hazards Engineering Research Infrastructure Network Communications Office - 1612144NSF Wall of Wind at Florida International University - 1520853</t>
  </si>
  <si>
    <t>PRJ-3271</t>
  </si>
  <si>
    <t>GEER Reconnaissance in Response to Hurricane Ida - 2021</t>
  </si>
  <si>
    <t>adda80: Adda Athanasopoulos-Zekkos</t>
  </si>
  <si>
    <t>jonbray: Jonathan Bray, k1arash: ALIREZA SOLTANI, bmrusso: Brittany Russo, nravic: Ravi Ravichandran, tonghua: Hai Lin, bgilbert: Robert Gilbert, njafari: Navid Jafari, ecarter: Elizabeth Carter, rune: Rune Storesund, inthuorn: Inthuorn Sasanakul, jhubler: Jonathan Hubler, nstark: Nina Stark, asif27: Asif Ahmed, hmcurran: Hannah Curran</t>
  </si>
  <si>
    <t>2021-08-30T17:49:50.234-05:00</t>
  </si>
  <si>
    <t>2021-09-03T20:20:38.405-05:00</t>
  </si>
  <si>
    <t>PRJ-3272</t>
  </si>
  <si>
    <t>RApp Lite Testing</t>
  </si>
  <si>
    <t>awlyda: Andrew Lyda, adioso: Alex Dioso, mjolsen: Michael Olsen, dstro9: Daniel Stromecki, jberman: Jeffrey Berman, troyt: Troy Tanner, grilliot: Michael Grilliot, jwartman: Joseph Wartman, jpeltier: Jacqueline Peltier</t>
  </si>
  <si>
    <t>2021-09-01T12:19:23.388-05:00</t>
  </si>
  <si>
    <t>2021-09-01T12:19:26.988-05:00</t>
  </si>
  <si>
    <t>PRJ-3273</t>
  </si>
  <si>
    <t>SimCenter Lake Charles Tesbed</t>
  </si>
  <si>
    <t>kuanshi: Kuanshi Zhong, tg457427: Frank McKenna</t>
  </si>
  <si>
    <t>2021-09-01T16:56:20.215-05:00</t>
  </si>
  <si>
    <t>2021-09-01T17:13:34.322-05:00</t>
  </si>
  <si>
    <t>PRJ-3274</t>
  </si>
  <si>
    <t>USF Research Experiences for Undergraduates Weather Climate and Society (REU WCS): Research Products</t>
  </si>
  <si>
    <t>Hurricane Risk Perceptions and Evacuation Decision-Making in the Age of COVID-19: https://journals.ametsoc.org/view/journals/bams/102/4/BAMS-D-20-0229.1.xml</t>
  </si>
  <si>
    <t>lpaxton: Leilani Paxton, amypolen: Amy Polen</t>
  </si>
  <si>
    <t>2021-09-03T22:14:38.489-05:00</t>
  </si>
  <si>
    <t>2021-09-07T13:13:28.800-05:00</t>
  </si>
  <si>
    <t>10.17603/ds2-4der-1f10</t>
  </si>
  <si>
    <t>NSF Research Experience for Undergraduate program in ‚ÄúWeather, Climate and Society‚Äù (PIs: Collins and Ersing) - NSF Award 1659754</t>
  </si>
  <si>
    <t>PRJ-3275</t>
  </si>
  <si>
    <t>Understanding the Utility of the iPad Pro LiDAR</t>
  </si>
  <si>
    <t>2021-09-06T01:30:40.786-05:00</t>
  </si>
  <si>
    <t>2021-09-06T01:50:24.545-05:00</t>
  </si>
  <si>
    <t>PRJ-3276</t>
  </si>
  <si>
    <t>A Novel Dynamically Coupled Storm Surge Hazard-Infrastructure Model for Effective Real-Time Risk-Informed Decision Making</t>
  </si>
  <si>
    <t>shafiee: Abdollah Shafieezadeh</t>
  </si>
  <si>
    <t>dormady: Noah Dormady, ekubatko: Ethan Kubatko</t>
  </si>
  <si>
    <t>ashkanbj: Ashkan Bagheri Jeddi, dylnwood: Dylan Wood, mrahimi7: MEHRZAD RAHIMI, ekubatko: Ethan Kubatko</t>
  </si>
  <si>
    <t>2021-09-07T15:03:32.709-05:00</t>
  </si>
  <si>
    <t>2021-09-23T12:47:05.066-05:00</t>
  </si>
  <si>
    <t>A Novel Dynamically Coupled Storm Surge Hazard-Infrastructure Model for Effective Real-Time Risk-Informed Decision Making - CMMI 1563372</t>
  </si>
  <si>
    <t>PRJ-3278</t>
  </si>
  <si>
    <t>DoriaNET: A visual dataset from Hurricane Dorian for post-disaster building damage assessment</t>
  </si>
  <si>
    <t>Deep learning for post-hurricane aerial damage assessment of buildings: https://doi.org/10.1111/mice.12658, DoriaNET Map: https://www.google.com/maps/d/u/1/edit?mid=1IEv_jrcnNjGwrY6XXrquPwkyake0UHEY&amp;usp=sharing</t>
  </si>
  <si>
    <t>arashnon: Arash Noshadravan</t>
  </si>
  <si>
    <t>tamciber: Amir Behzadan</t>
  </si>
  <si>
    <t>cscheng: Chih-Shen Cheng</t>
  </si>
  <si>
    <t>2021-09-08T12:22:36.238-05:00</t>
  </si>
  <si>
    <t>2021-09-23T22:32:42.948-05:00</t>
  </si>
  <si>
    <t>PRJ-3279</t>
  </si>
  <si>
    <t>Hydraulics</t>
  </si>
  <si>
    <t>arifsaf: Safaa Arif</t>
  </si>
  <si>
    <t>2021-09-08T14:48:03.247-05:00</t>
  </si>
  <si>
    <t>2021-09-08T14:48:05.939-05:00</t>
  </si>
  <si>
    <t>PRJ-3280</t>
  </si>
  <si>
    <t>Reflection Estimation Using the Orbital Velocity Method</t>
  </si>
  <si>
    <t>jonswap: Pedro Lomonaco, csw: Chelsea Wilhite</t>
  </si>
  <si>
    <t>2021-09-09T12:41:06.453-05:00</t>
  </si>
  <si>
    <t>2021-09-10T11:16:55.444-05:00</t>
  </si>
  <si>
    <t>10.17603/ds2-y8js-wm31</t>
  </si>
  <si>
    <t>PRJ-3281</t>
  </si>
  <si>
    <t>Stochastic Wind Testing</t>
  </si>
  <si>
    <t>arthriya: Arthriya Subgranon</t>
  </si>
  <si>
    <t>ci_spe: Seymour Spence</t>
  </si>
  <si>
    <t>jrduf: Justin Davis, sklepac: Steven Klepac, dan620: Daniel Solano, rcatarel: Ryan Catarelli</t>
  </si>
  <si>
    <t>2021-09-09T16:25:20.796-05:00</t>
  </si>
  <si>
    <t>2021-09-20T12:36:36.481-05:00</t>
  </si>
  <si>
    <t>PRJ-3282</t>
  </si>
  <si>
    <t>High-Resolution Near-Surface Soil Model Developed for Site Response Analysis in Alameda, CA.</t>
  </si>
  <si>
    <t>zs_adam: Adam Zsarn√≥czay, parduino: Pedro Arduino, wzakka: William Zakka</t>
  </si>
  <si>
    <t>2021-09-09T18:30:44.407-05:00</t>
  </si>
  <si>
    <t>2021-09-10T11:16:58.091-05:00</t>
  </si>
  <si>
    <t>10.17603/ds2-3xm5-p759</t>
  </si>
  <si>
    <t>PRJ-3283</t>
  </si>
  <si>
    <t>Wave Energy Dissipation and Transmission across the Emerald Tutu Mats</t>
  </si>
  <si>
    <t>jonswap: Pedro Lomonaco, clhowe: Carter Howe</t>
  </si>
  <si>
    <t>2021-09-09T22:13:14.575-05:00</t>
  </si>
  <si>
    <t>2021-09-10T11:16:56.182-05:00</t>
  </si>
  <si>
    <t>10.17603/ds2-8teg-ew03</t>
  </si>
  <si>
    <t>NSF, Natural Hazards Engineering Research Infrastructure, Network Communication Office - #1612144NSF Award - #2037914</t>
  </si>
  <si>
    <t>PRJ-3284</t>
  </si>
  <si>
    <t>Investigating Fundamental Concepts of Wind Energy: Mitigating Climate Change for the Future</t>
  </si>
  <si>
    <t>jenarice: Jennifer Bridge</t>
  </si>
  <si>
    <t>habordo: Hillary Abordo</t>
  </si>
  <si>
    <t>2021-09-12T11:21:40.459-05:00</t>
  </si>
  <si>
    <t>2021-09-12T12:38:31.085-05:00</t>
  </si>
  <si>
    <t>10.17603/ds2-19xz-9g36</t>
  </si>
  <si>
    <t>PRJ-3285</t>
  </si>
  <si>
    <t>Contribution to Cold-Formed Steel Seismic Design within CFS-NHERI Project</t>
  </si>
  <si>
    <t>ams082: Amanpreet Singh, jesse19: Jesse Hernandez Gonzalez, tarah: Tara Hutchinson</t>
  </si>
  <si>
    <t>2021-09-13T10:44:03.900-05:00</t>
  </si>
  <si>
    <t>2021-09-29T11:37:59.552-05:00</t>
  </si>
  <si>
    <t>10.17603/ds2-fq2w-5b71</t>
  </si>
  <si>
    <t>NSF, Natural Hazards Engineering Research Infrastructure - #1612144</t>
  </si>
  <si>
    <t>PRJ-3287</t>
  </si>
  <si>
    <t>Establishing a Social Research Infrastructure for Hazards and Disaster Studies ‚Äì British Columbia Canada</t>
  </si>
  <si>
    <t>2021-09-20T11:24:13.508-05:00</t>
  </si>
  <si>
    <t>2021-09-29T11:49:02.399-05:00</t>
  </si>
  <si>
    <t>10.17603/ds2-jrz2-w764</t>
  </si>
  <si>
    <t>PRJ-3289</t>
  </si>
  <si>
    <t>Three-Dimensional Property Flood Risk Visualization Using LIDAR Data</t>
  </si>
  <si>
    <t>ericbest: Eric Best</t>
  </si>
  <si>
    <t>2021-09-21T12:07:19.039-05:00</t>
  </si>
  <si>
    <t>2021-09-21T12:11:33.122-05:00</t>
  </si>
  <si>
    <t>PRJ-3290</t>
  </si>
  <si>
    <t>StEER - Hurricane Sally (2021) FAST Data</t>
  </si>
  <si>
    <t>2021-09-22T14:20:17.176-05:00</t>
  </si>
  <si>
    <t>2021-09-22T14:20:21.239-05:00</t>
  </si>
  <si>
    <t>PRJ-3292</t>
  </si>
  <si>
    <t>Social Institution Resilience Theory</t>
  </si>
  <si>
    <t>2021-09-22T19:09:35.454-05:00</t>
  </si>
  <si>
    <t>2021-09-22T19:09:38.202-05:00</t>
  </si>
  <si>
    <t>PRJ-3293</t>
  </si>
  <si>
    <t>dssds</t>
  </si>
  <si>
    <t>2021-09-27T14:23:52.135-05:00</t>
  </si>
  <si>
    <t>2021-09-27T14:23:55.703-05:00</t>
  </si>
  <si>
    <t>PRJ-3294</t>
  </si>
  <si>
    <t>Post-Earthquake Serviceability of RC Bridge Columns Using Visual Inspection</t>
  </si>
  <si>
    <t>Post-Earthquake Serviceability Assessment of RC Bridge Columns Using Computer Vision: https://sites.google.com/people.unr.edu/mostafa-tazarv/research/post-event-serviceability</t>
  </si>
  <si>
    <t>mtazarv: Mostafa Tazarv</t>
  </si>
  <si>
    <t>2021-09-30T12:35:58.768-05:00</t>
  </si>
  <si>
    <t>2021-09-30T13:58:40.707-05:00</t>
  </si>
  <si>
    <t>USDOT UTC TriDurLE - 69A3551947137</t>
  </si>
  <si>
    <t>PRJ-3298</t>
  </si>
  <si>
    <t>Tornado Risk Perception Data, Instruments and Protocols: Survey of Contractors and KU Campus Community</t>
  </si>
  <si>
    <t>PRJ-2397 | StEER - 28 MAY 2019 LINWOOD, KS EF4 TORNADO: FIELD ASSESSMENT STRUCTURAL TEAM 1 (FAST-1): 10.17603/ds2-a06x-f358</t>
  </si>
  <si>
    <t>rkm98: Ram Krishna Mazumder, lequesne: Remy Lequesne, mdumler: Meredith Dumler</t>
  </si>
  <si>
    <t>2021-09-30T14:56:46.003-05:00</t>
  </si>
  <si>
    <t>2021-09-30T15:13:21.717-05:00</t>
  </si>
  <si>
    <t>Weather Ready Research Award program supported by the NSF - 1635593</t>
  </si>
  <si>
    <t>A Hetero-functional Graph of the Future American Electric Power System XML</t>
  </si>
  <si>
    <t>A Hetero-functional Graph Resilience Analysis of the Future American Electric Power System: https://ieeexplore.ieee.org/document/9423995</t>
  </si>
  <si>
    <t>amfarid: Amro Farid</t>
  </si>
  <si>
    <t>dakthomp: Dakota Thompson</t>
  </si>
  <si>
    <t>2021-10-01T01:27:19.630-05:00</t>
  </si>
  <si>
    <t>2021-10-01T10:15:02.586-05:00</t>
  </si>
  <si>
    <t>2021-10-01T10:11:49.101-05:00</t>
  </si>
  <si>
    <t>2021-10-01T11:05:40.317-05:00</t>
  </si>
  <si>
    <t>Damping for NLRHA</t>
  </si>
  <si>
    <t>xintacc: Xin Qian</t>
  </si>
  <si>
    <t>2021-10-03T19:07:25.576-05:00</t>
  </si>
  <si>
    <t>2021-10-03T19:07:29.151-05:00</t>
  </si>
  <si>
    <t>Regional county-level housing inventory predictions and the effects on hurricane risk using long-short term memory (LSTM) methods and applied to the southeast United States (US)</t>
  </si>
  <si>
    <t>rdavidso: Rachel Davidson</t>
  </si>
  <si>
    <t>caroline: Caroline Williams</t>
  </si>
  <si>
    <t>2021-10-07T10:59:11.224-05:00</t>
  </si>
  <si>
    <t>2021-10-07T13:01:02.952-05:00</t>
  </si>
  <si>
    <t>LEAP-HI: Embedding Regional Hurricane Risk Management in the Life of a Community: A Computational Framework - 1830511</t>
  </si>
  <si>
    <t>GEER/NEER - Post Hurricane Ida</t>
  </si>
  <si>
    <t>njafari: Navid Jafari</t>
  </si>
  <si>
    <t>grilliot: Michael Grilliot, uwrapid: Michael Grilliot, jbekkaye: Jasmine Bekkaye</t>
  </si>
  <si>
    <t>2021-10-09T11:43:22.276-05:00</t>
  </si>
  <si>
    <t>2021-11-15T08:21:44.396-06:00</t>
  </si>
  <si>
    <t>A Comparison of Tropical Cyclone Projections in a High-resolution Global Climate Model and from Downscaling by Statistical and Statistical-deterministic Methods</t>
  </si>
  <si>
    <t>A Comparison of Tropical Cyclone Projections in a High-resolution Global Climate Model and from Downscaling by Statistical and Statistical-deterministic Methods: DOI: 10.1175/JCLI-D-21-0071.1</t>
  </si>
  <si>
    <t>2021-10-12T05:51:45.710-05:00</t>
  </si>
  <si>
    <t>2021-10-21T15:46:32.775-05:00</t>
  </si>
  <si>
    <t>10.17603/ds2-03ec-es56</t>
  </si>
  <si>
    <t>NSF - Grants 1520683NSF - Grants 1652448</t>
  </si>
  <si>
    <t>USGS- SHARE (Methodological Research)</t>
  </si>
  <si>
    <t>darebald: Dare Baldwin</t>
  </si>
  <si>
    <t>jbell504: Josephine Bellizzi, skylerg1: Skyler Gin</t>
  </si>
  <si>
    <t>2021-10-14T11:50:03.455-05:00</t>
  </si>
  <si>
    <t>2021-10-26T12:28:36.581-05:00</t>
  </si>
  <si>
    <t>Soil Pile Interaction - Lateral Load</t>
  </si>
  <si>
    <t>jashlock: Jeramy Ashlock</t>
  </si>
  <si>
    <t>kanika: Kanika Lamba, kanika27: Kanika Lamba</t>
  </si>
  <si>
    <t>2021-10-18T15:42:27.295-05:00</t>
  </si>
  <si>
    <t>2021-10-18T15:42:30.726-05:00</t>
  </si>
  <si>
    <t>[]</t>
  </si>
  <si>
    <t>Conducting Interviews with Individuals Living with Intellectual Disabilities‚ÄîCONVERGE Extreme Events Research Check Sheets Series</t>
  </si>
  <si>
    <t>jpaulus: Jeremy Paulus</t>
  </si>
  <si>
    <t>2021-10-19T17:51:21.799-05:00</t>
  </si>
  <si>
    <t>2021-10-25T15:24:04.073-05:00</t>
  </si>
  <si>
    <t>10.17603/ds2-e09d-1988</t>
  </si>
  <si>
    <t>Law Enforcement First Responder Experiences During and After the Hurricane Rita Evacuation</t>
  </si>
  <si>
    <t>Family-to-Work Conflict among Texas Law Enforcement Officers in the Wake of the Hurricane Rita Evacuation.: http://ijmed.org/articles/584/download/, Law Enforcement Officer Experiences in a Pre-Impact Hurricane Evacuation.: 9780784409688 0784409684</t>
  </si>
  <si>
    <t>zottare: Lisa Zottarelli</t>
  </si>
  <si>
    <t>2021-10-20T09:59:26.092-05:00</t>
  </si>
  <si>
    <t>2021-11-02T17:04:21.273-05:00</t>
  </si>
  <si>
    <t>Community Disaster Preparedness to Earthquakes</t>
  </si>
  <si>
    <t>abostrom: Ann Bostrom</t>
  </si>
  <si>
    <t>lannthi: Lan Nguyen</t>
  </si>
  <si>
    <t>2021-10-20T12:30:37.640-05:00</t>
  </si>
  <si>
    <t>2021-11-12T14:46:27.523-06:00</t>
  </si>
  <si>
    <t>Magnitude 9 Earthquake Scenarios - Probabilistic Modeling, Warnings, Response and Resilience in the Pacific Northwest - NSF#1331412</t>
  </si>
  <si>
    <t>Test Data on Reinforced Concrete Shear Walls Retrofitted through Weakening and Self-Centering</t>
  </si>
  <si>
    <t>pokumus: Pinar Okumus</t>
  </si>
  <si>
    <t>sinabase: Sina Basereh</t>
  </si>
  <si>
    <t>2021-10-23T18:30:28.806-05:00</t>
  </si>
  <si>
    <t>2021-11-29T05:55:18.597-06:00</t>
  </si>
  <si>
    <t>NSF - 1663063</t>
  </si>
  <si>
    <t>SimCenter Workshop: Simulation and Data needs to support Disaster Recovery Planning</t>
  </si>
  <si>
    <t>tkijewsk: Tracy Kijewski-Correa, lowes: Laura Lowes, caroline: Caroline Williams, zs_adam: Adam Zsarn√≥czay, mschoett: Matthew Schoettler, laur1jo: Laurie Johnson</t>
  </si>
  <si>
    <t>2021-10-27T15:57:36.626-05:00</t>
  </si>
  <si>
    <t>2021-10-30T15:00:01.174-05:00</t>
  </si>
  <si>
    <t>10.17603/ds2-qghm-9z64</t>
  </si>
  <si>
    <t>SimCenter Hurricane Testbed: Atlantic County, NJ</t>
  </si>
  <si>
    <t>AssetRepresentationRulesets (GitHub): https://zenodo.org/record/5496056#.YUND9IhKguU, Documentation (GitHub): https://nheri-simcenter.github.io/R2D-Documentation/common/testbeds/lake_charles/index.html</t>
  </si>
  <si>
    <t>s_g: Sanjay Govindjee, lowes: Laura Lowes, satishr: Satish Rao, tg810624: Ahsan Kareem</t>
  </si>
  <si>
    <t>kuanshi: Kuanshi Zhong, bcetiner: Barbaros Cetiner, zs_adam: Adam Zsarn√≥czay, fmk: Frank McKenna, c_w: Charles Wang, tkijewsk: Tracy Kijewski-Correa</t>
  </si>
  <si>
    <t>2021-10-28T11:16:04.883-05:00</t>
  </si>
  <si>
    <t>2021-12-01T08:42:24.607-06:00</t>
  </si>
  <si>
    <t>Natural Hazards Engineering Research Infrastructure: Computational Modeling and Simulation Center - CMMI-1612843Natural Hazards Engineering Research Infrastructure: Computational Modeling and Simulation Center 2021-2025 - CMMI-2131111</t>
  </si>
  <si>
    <t>Two-phase flow simulations of fixed 3D oscillating water columns using OpenFOAM</t>
  </si>
  <si>
    <t>zhhuang: Zhenhua Huang</t>
  </si>
  <si>
    <t>tg856858: Shijie Huang</t>
  </si>
  <si>
    <t>2021-10-30T15:28:44.112-05:00</t>
  </si>
  <si>
    <t>2021-11-09T18:49:18.750-06:00</t>
  </si>
  <si>
    <t>NSF - 1706938Extreme Science and Engineering Discovery Environment (XSEDE) - ENG180008</t>
  </si>
  <si>
    <t>Labor, Production, Hurricane, and Environmental Aspects of Compact Bed Plasticulture</t>
  </si>
  <si>
    <t>jrduf: Justin Davis, rcatarel: Ryan Catarelli</t>
  </si>
  <si>
    <t>2021-11-01T09:11:18.150-05:00</t>
  </si>
  <si>
    <t>2021-11-01T09:56:22.358-05:00</t>
  </si>
  <si>
    <t>NHERI@UTexas DAS Levee Imaging Workshop</t>
  </si>
  <si>
    <t>vantaj94: Joseph Vantassel, fymenq: Farnyuh Menq, rkent: Robert Kent, soga: Kenichi Soga, myust: Michael Yust, phubbard: Peter Hubbard, stokoe: Kenneth Stokoe</t>
  </si>
  <si>
    <t>2021-11-01T12:51:27.588-05:00</t>
  </si>
  <si>
    <t>2021-12-10T16:23:51.540-06:00</t>
  </si>
  <si>
    <t>Natural Hazards Engineering Research Infrastructure - 2037900</t>
  </si>
  <si>
    <t>Subsurface database for the Sacramento - San Joaquin Delta</t>
  </si>
  <si>
    <t>2021-11-01T16:20:36.130-05:00</t>
  </si>
  <si>
    <t>2021-11-01T16:21:12.928-05:00</t>
  </si>
  <si>
    <t>Multiscale investigation of pile shaft behavior under axial monotonic and cyclic loading, an interface perspective</t>
  </si>
  <si>
    <t>amart: Alejandro Martinez</t>
  </si>
  <si>
    <t>kbohara: Kyle O'Hara</t>
  </si>
  <si>
    <t>2021-11-01T18:36:54.563-05:00</t>
  </si>
  <si>
    <t>2021-11-01T18:45:04.041-05:00</t>
  </si>
  <si>
    <t>Wave-induced local scour at a pile breakwater</t>
  </si>
  <si>
    <t>2021-11-02T00:44:48.051-05:00</t>
  </si>
  <si>
    <t>2021-11-05T20:19:28.110-05:00</t>
  </si>
  <si>
    <t>NSF - 1706938</t>
  </si>
  <si>
    <t>Automated Ground Motion Processing</t>
  </si>
  <si>
    <t>jstewart: Jonathan Stewart, meramoss: Maria Ramos, gaparker: Grace Parker</t>
  </si>
  <si>
    <t>2021-11-02T18:09:08.747-05:00</t>
  </si>
  <si>
    <t>2021-11-02T18:09:10.932-05:00</t>
  </si>
  <si>
    <t>Establishing a Social Research Infrastructure for Hazards and Disaster Studies - Atlantic Canada</t>
  </si>
  <si>
    <t>lama_ft: Lama Farhat</t>
  </si>
  <si>
    <t>2021-11-03T08:25:24.152-05:00</t>
  </si>
  <si>
    <t>2021-11-30T19:55:01.523-06:00</t>
  </si>
  <si>
    <t>10.17603/ds2-7sb3-ra83</t>
  </si>
  <si>
    <t>Personal Heat Exposure</t>
  </si>
  <si>
    <t>lew_1741: Lance Watkins</t>
  </si>
  <si>
    <t>dhondula: David Hondula, eckurtz: Liza Kurtz, mkwrigh1: Mary Wright, pchakali: Paul Chakalian</t>
  </si>
  <si>
    <t>2021-11-03T17:29:42.734-05:00</t>
  </si>
  <si>
    <t>2021-11-04T18:04:51.341-05:00</t>
  </si>
  <si>
    <t>National Science Foundation SEES-Hazard - NSF SES-1520803</t>
  </si>
  <si>
    <t>2021-11-03T21:23:53.842-05:00</t>
  </si>
  <si>
    <t>2021-11-03T21:31:06.647-05:00</t>
  </si>
  <si>
    <t>Weather Ready Research Instrument - Call 2</t>
  </si>
  <si>
    <t>Project BRIDGE - Base</t>
  </si>
  <si>
    <t>2021-11-04T12:17:30.774-05:00</t>
  </si>
  <si>
    <t>2021-11-04T12:23:47.774-05:00</t>
  </si>
  <si>
    <t>KUZEY1</t>
  </si>
  <si>
    <t>2021-11-07T02:57:11.870-06:00</t>
  </si>
  <si>
    <t>2021-11-07T02:57:15.266-06:00</t>
  </si>
  <si>
    <t>kuzeyson</t>
  </si>
  <si>
    <t>2021-11-07T03:05:13.785-06:00</t>
  </si>
  <si>
    <t>2021-11-07T03:05:15.956-06:00</t>
  </si>
  <si>
    <t>Social Vulnerability, Extreme Heat, and Emergency Medical Services</t>
  </si>
  <si>
    <t>Effects of Social Vulernability and Heat Index on Emergency Medical Services in San Antonio, Texas, in 2018: http://dx.doi.org/10.1080/10668926.2021.1973611, Social Vulnerability and Heat on Emergency Medical Services in San Antonio, Texas, 2015-2018: https://doi.org/10.1093/eurpub/ckaa166.092</t>
  </si>
  <si>
    <t>2021-11-07T10:18:33.060-06:00</t>
  </si>
  <si>
    <t>2021-11-19T19:54:10.018-06:00</t>
  </si>
  <si>
    <t>GEOLAB_UM_TA4_ZAG Dynamic properties of lightweight foamed glass and their effect on railway vibration</t>
  </si>
  <si>
    <t>bmacuh: Borut Macuh</t>
  </si>
  <si>
    <t>bzlender: Bojan ≈Ωlender, pjelusic: Primo≈æ Jelu≈°ic</t>
  </si>
  <si>
    <t>2021-11-09T01:41:23.145-06:00</t>
  </si>
  <si>
    <t>2021-11-09T05:21:12.107-06:00</t>
  </si>
  <si>
    <t>State of Technology Transfer in the Natural Hazards Research Infrastructure (NHERI) Research: 2021 Annual Report</t>
  </si>
  <si>
    <t>gchock: Gary Chock</t>
  </si>
  <si>
    <t>kcobeen: Kelly Cobeen, jmalley2: James Malley, psc_nist: Shane Crawford, skram21: Steve Kramer, dbonowit: David Bonowitz, insung: Insung Kim, mtvalley: Michael Valley, bmanley: Bonnie Manley, w1holmes: William Holmes</t>
  </si>
  <si>
    <t>2021-11-09T15:45:40.833-06:00</t>
  </si>
  <si>
    <t>2021-11-11T14:37:02.431-06:00</t>
  </si>
  <si>
    <t>10.17603/ds2-p51m-cb37</t>
  </si>
  <si>
    <t>Network Coordination Office - Renewal National Science Foundation - 2129782</t>
  </si>
  <si>
    <t>Expert Survey on Community Resilience Testbed Use and Development</t>
  </si>
  <si>
    <t>amin136: Seyyed Amin Enderami</t>
  </si>
  <si>
    <t>rkm98: Ram Krishna Mazumder, mdumler: Meredith Dumler</t>
  </si>
  <si>
    <t>2021-11-13T14:52:41.425-06:00</t>
  </si>
  <si>
    <t>2021-11-15T19:06:15.091-06:00</t>
  </si>
  <si>
    <t>Gulf Research Program of the National Academies of Sciences, Engineering, and Medicine - 2000010686National Science Foundation - CMMI 1847373Center for Risk-Based Community Resilience Planning - 70NANB20H008</t>
  </si>
  <si>
    <t>pjelusic: Primo≈æ Jelu≈°ic</t>
  </si>
  <si>
    <t>2021-11-17T04:24:31.788-06:00</t>
  </si>
  <si>
    <t>2021-11-17T04:24:34.982-06:00</t>
  </si>
  <si>
    <t>Numerical Models of Reinforced Concrete Shear Walls Retrofitted Using Weakening and Self-Centering</t>
  </si>
  <si>
    <t>2021-11-24T13:13:27.504-06:00</t>
  </si>
  <si>
    <t>2021-11-29T05:52:49.038-06:00</t>
  </si>
  <si>
    <t>Engineering Behavior of Slopes Exposed to Wildfires</t>
  </si>
  <si>
    <t>xwirth: Xenia Wirth</t>
  </si>
  <si>
    <t>2021-12-03T10:30:07.383-06:00</t>
  </si>
  <si>
    <t>2021-12-03T10:30:10.984-06:00</t>
  </si>
  <si>
    <t>Northern California Sediment Velocity Model</t>
  </si>
  <si>
    <t>2021-12-03T14:14:47.750-06:00</t>
  </si>
  <si>
    <t>2021-12-03T15:42:31.986-06:00</t>
  </si>
  <si>
    <t>NGL - Case History Review</t>
  </si>
  <si>
    <t>koc: Kemal Onder Cetin, kulmer: Kristin Ulmer, skram21: Steve Kramer, robbmoss: Robb Moss, frankek: Kevin Franke, geodude: Kenneth Hudson, jstewart: Jonathan Stewart, pzimmaro: Paolo Zimmaro</t>
  </si>
  <si>
    <t>2021-12-03T14:24:07.162-06:00</t>
  </si>
  <si>
    <t>2021-12-22T17:24:39.408-06:00</t>
  </si>
  <si>
    <t>A new complete wind field model for tropical cyclone storm surge simulation with ADCIRC</t>
  </si>
  <si>
    <t>sw1013: Shuai Wang</t>
  </si>
  <si>
    <t>2021-12-05T22:26:44.217-06:00</t>
  </si>
  <si>
    <t>2021-12-05T22:43:12.981-06:00</t>
  </si>
  <si>
    <t>keiths: Keith Strmiska, maria: Maria Esteva</t>
  </si>
  <si>
    <t>2021-12-05T23:08:05.484-06:00</t>
  </si>
  <si>
    <t>2021-12-06T08:54:07.107-06:00</t>
  </si>
  <si>
    <t>V1.0 Empirical Landslide Runout Relationships, compiled from international examples, for various landslide types</t>
  </si>
  <si>
    <t>Empirical relationships to estimate the probability of runout exceedance for various landslide types: https://doi.org/10.1007/978-3-030-60227-7_36</t>
  </si>
  <si>
    <t>saskiadv: Saskia de Vilder</t>
  </si>
  <si>
    <t>mbrideau: Marc-Andre Brideau</t>
  </si>
  <si>
    <t>smcdouga: Scott McDougall, admitch: Andrew Mitchell, jaaron1: Jordan Aaron, cmassey: Chris Massey</t>
  </si>
  <si>
    <t>2021-12-06T20:31:33.417-06:00</t>
  </si>
  <si>
    <t>2021-12-06T21:46:52.936-06:00</t>
  </si>
  <si>
    <t>10.17603/ds2-9qbx-n796</t>
  </si>
  <si>
    <t>Historical and future joint rainfall-surge hazard projections for the US coastline</t>
  </si>
  <si>
    <t>agori: Avantika Gori, xidazhi: Dazhi Xi</t>
  </si>
  <si>
    <t>2021-12-08T07:54:39.585-06:00</t>
  </si>
  <si>
    <t>2021-12-10T12:57:25.840-06:00</t>
  </si>
  <si>
    <t>10.17603/ds2-gv07-kf03</t>
  </si>
  <si>
    <t>NSF - ICER-1854993NSF - ICER-1854929</t>
  </si>
  <si>
    <t>COVID-19 FEMA Funeral Assistance</t>
  </si>
  <si>
    <t>rme06d: Rebecca Entress</t>
  </si>
  <si>
    <t>2021-12-09T15:06:51.581-06:00</t>
  </si>
  <si>
    <t>2021-12-09T15:06:53.876-06:00</t>
  </si>
  <si>
    <t>HFNodal_hvsr</t>
  </si>
  <si>
    <t>taira: Taka'aki Taira</t>
  </si>
  <si>
    <t>2021-12-09T17:31:19.446-06:00</t>
  </si>
  <si>
    <t>2021-12-09T17:31:21.493-06:00</t>
  </si>
  <si>
    <t>Terrestrial laser scans of the Port Hills Rockfall from the Canterbury New Zealand Earthquake Sequence</t>
  </si>
  <si>
    <t>PREDICTING SEISMIC-INDUCED ROCKFALL HAZARD FOR TARGETED SITE MITIGATION: https://www.oregon.gov/odot/Programs/ResearchDocuments/SPR809RockFall.pdf, Rock slope response to strong earthquake shaking: DOI 10.1007/s10346-016-0684-8</t>
  </si>
  <si>
    <t>benalesh: Ben Leshchinsky, archie: Garth Archibald, jwartman: Joseph Wartman, senogles: Andrew Senogles</t>
  </si>
  <si>
    <t>2021-12-10T14:18:08.292-06:00</t>
  </si>
  <si>
    <t>2021-12-13T19:04:19.186-06:00</t>
  </si>
  <si>
    <t>Oregon DOT - SPR809National Science Foundation - 1929304Pactrans - N/AMBIE - SSIF GNS Science</t>
  </si>
  <si>
    <t>Establishing a Social Research Infrastructure for Hazards and Disaster Studies ‚Äì Saskatchewan Canada</t>
  </si>
  <si>
    <t>Career Colleges: https://www.saskatchewan.ca/residents/education-and-learning/universities-colleges-and-schools/career-colleges#list-of-registers-private-vocational-schools, Post-Secondary Institutions: https://www.saskatchewan.ca/residents/education-and-learning/universities-colleges-and-schools/post-secondary-institutions#universities</t>
  </si>
  <si>
    <t>2021-12-11T15:49:24.913-06:00</t>
  </si>
  <si>
    <t>2021-12-20T19:24:45.995-06:00</t>
  </si>
  <si>
    <t>10.17603/ds2-577h-e550</t>
  </si>
  <si>
    <t>StEER - 10 December 2021 Midwest Tornado Outbreak</t>
  </si>
  <si>
    <t>mgsoto: Mariantonieta Gutierrez Soto, awlyda: Andrew Lyda, alammo37: Mohammad Alam, spilking: Stephanie Pilkington, decr17: David Caballero Russi, haitham: Haitham Ibrahim, hlester: Henry Lester, saanchik: Saanchi Singh Kaushal, jonak1: Jordan Nakayama, rjn5308: Rebecca Napolitano, rakeh: Muhammad Rakeh Saleem, kgurley: Kurtis Gurley, lombardo: Frank Lombardo, uwrapid: Michael Grilliot</t>
  </si>
  <si>
    <t>2021-12-13T08:57:50.363-06:00</t>
  </si>
  <si>
    <t>2021-12-29T20:55:45.538-06:00</t>
  </si>
  <si>
    <t>EAGER: Operationalization of the Structural Extreme Events Reconnaissance (StEER) Network - CMMI-1841667Structural Extreme Events Reconnaissance (StEER): Data to Knowledge Framework for Coordinated Reconnaissance following Natural Hazard Events - CMMI-2103550</t>
  </si>
  <si>
    <t>Field geophysical data</t>
  </si>
  <si>
    <t>Geophysical Data - Next Generation Multi-Hazard Levee Assessment</t>
  </si>
  <si>
    <t>cu_lbl: Craig Ulrich, uhlemann: Sebastian Uhlemann</t>
  </si>
  <si>
    <t>2021-12-13T17:26:37.713-06:00</t>
  </si>
  <si>
    <t>2021-12-13T17:46:07.102-06:00</t>
  </si>
  <si>
    <t>10.17603/ds2-fp5z-1a55</t>
  </si>
  <si>
    <t>Jupyter Notebooks for running OpenFOAM simulations with the application of wind and structural engineering</t>
  </si>
  <si>
    <t>tg831598: Fei Ding, tg831567: Yan Fang, windnd: Dae Kun Kwon</t>
  </si>
  <si>
    <t>fmk: Frank McKenna, mschoett: Matthew Schoettler, s_g: Sanjay Govindjee</t>
  </si>
  <si>
    <t>2021-12-13T18:34:46.383-06:00</t>
  </si>
  <si>
    <t>2021-12-16T17:53:18.879-06:00</t>
  </si>
  <si>
    <t>Role of Spatial Variability in Liquefaction Consequence Severity</t>
  </si>
  <si>
    <t>stuedlea: Armin Stuedlein</t>
  </si>
  <si>
    <t>amalesh: Amalesh Jana</t>
  </si>
  <si>
    <t>2021-12-13T22:55:25.378-06:00</t>
  </si>
  <si>
    <t>2021-12-16T13:27:10.450-06:00</t>
  </si>
  <si>
    <t>Role of Spatial Variability in Liquefaction Consequence Severity (NSF) - CMMI 1931069</t>
  </si>
  <si>
    <t>RApp and RApp lite testing</t>
  </si>
  <si>
    <t>2021-12-14T00:29:06.569-06:00</t>
  </si>
  <si>
    <t>2021-12-14T00:29:09.003-06:00</t>
  </si>
  <si>
    <t>Establishing a Social Research Infrastructure for Hazards and Disaster Studies ‚Äì the Northwest Territories, Nunavut, and Yukon Canada</t>
  </si>
  <si>
    <t>Northern Post-Secondary Opportunities: https://www.ece.gov.nt.ca/en/services/adult-and-post-secondary-education/northern-post-secondary-opportunities, Advanced Education: https://gov.nu.ca/education/information/adult-learning-0, Find a registered private training institution: https://yukon.ca/en/find-registered-private-training-institution</t>
  </si>
  <si>
    <t>2021-12-14T07:51:29.326-06:00</t>
  </si>
  <si>
    <t>2021-12-20T18:43:00.683-06:00</t>
  </si>
  <si>
    <t>Wind tunnel validation of a non-straight/-stationary/-Guassian stochastic wind pressure model for hurricanes</t>
  </si>
  <si>
    <t>jrduf: Justin Davis, rcatarel: Ryan Catarelli, tduarte: Thays Duarte</t>
  </si>
  <si>
    <t>2021-12-14T10:11:52.069-06:00</t>
  </si>
  <si>
    <t>2021-12-14T13:03:03.278-06:00</t>
  </si>
  <si>
    <t>SimCenter Labeled Building Facades from Street View</t>
  </si>
  <si>
    <t>2021-12-15T10:52:25.173-06:00</t>
  </si>
  <si>
    <t>2021-12-15T11:56:04.096-06:00</t>
  </si>
  <si>
    <t>10.17603/ds2-z5ra-2260</t>
  </si>
  <si>
    <t>Field geophysical data and flood simulation data.</t>
  </si>
  <si>
    <t>Next Generation Multi-Hazard Levee Risk Assessment - High Water Events</t>
  </si>
  <si>
    <t>swa_rma: Stephen Andrews</t>
  </si>
  <si>
    <t>2021-12-15T16:17:37.875-06:00</t>
  </si>
  <si>
    <t>2021-12-15T16:39:58.301-06:00</t>
  </si>
  <si>
    <t>10.17603/ds2-n0vb-kk56</t>
  </si>
  <si>
    <t>Unbonded Post-tensioned Rocking Masonry Walls with Rubber Interface for Limited-Damage Systems</t>
  </si>
  <si>
    <t>Unbonded post-tensioned structural masonry wall with rubber interface for limited-damage systems: https://doi.org/10.1061/(ASCE)ST.1943-541X.0003159, Structural Masonry Walls with Rubber Pads and Unbonded Posttensioning Tendons: Experiment and Design Procedure: https://dr.lib.iastate.edu/handle/20.500.12876/ywAbaoWv</t>
  </si>
  <si>
    <t>dkallion: Dimitrios Kalliontzis</t>
  </si>
  <si>
    <t>2021-12-16T12:46:44.745-06:00</t>
  </si>
  <si>
    <t>2021-12-16T13:56:15.496-06:00</t>
  </si>
  <si>
    <t>Experimental Response of Self-Centering Cross-Laminated Timber Walls Under Unidirectional and Multidirectional Cyclic Lateral Loading</t>
  </si>
  <si>
    <t>tmarullo: Thomas Marullo, alia77: Alia Amer</t>
  </si>
  <si>
    <t>2021-12-21T12:50:46.125-06:00</t>
  </si>
  <si>
    <t>2021-12-21T12:51:57.214-06:00</t>
  </si>
  <si>
    <t>CMMI - 1635227</t>
  </si>
  <si>
    <t>EXPOSED BASE CONNECTIONS WITH STIFFENERS SUBJECT TO CYCLIC LOADING</t>
  </si>
  <si>
    <t>zareian: Farzin Zareian</t>
  </si>
  <si>
    <t>2021-12-21T13:23:23.848-06:00</t>
  </si>
  <si>
    <t>2021-12-23T02:27:57.993-06:00</t>
  </si>
  <si>
    <t>StEER - 20 December 2021, Petrolia, Mw 6.2 Earthquake</t>
  </si>
  <si>
    <t>alammo37: Mohammad Alam, selimucb: Selim Gunay</t>
  </si>
  <si>
    <t>2021-12-21T18:32:07.900-06:00</t>
  </si>
  <si>
    <t>2021-12-22T12:49:54.309-06:00</t>
  </si>
  <si>
    <t>Operationalization of the Structural Extreme Events Reconnaissance (StEER) Network - CMMI-1841667Structural Extreme Events Reconnaissance (StEER): Data to Knowledge Framework for Coordinated Reconnaissance following Natural Hazard Events - CMMI-2103550</t>
  </si>
  <si>
    <t>Direct simple shear testing on Ottawa F65 sand under uniform and irregular cyclic loading</t>
  </si>
  <si>
    <t>Direct Simple Shear Testing on Ottawa F50 and F65 Sand: 10.17603/ds2-9cxw-kq20</t>
  </si>
  <si>
    <t>fahumire: Francisco Humire</t>
  </si>
  <si>
    <t>2021-12-22T14:24:09.164-06:00</t>
  </si>
  <si>
    <t>2021-12-22T15:31:29.744-06:00</t>
  </si>
  <si>
    <t>Direct simple shear testing program on coarse-grained soils with varying gradations under monotonic and cyclic loading</t>
  </si>
  <si>
    <t>rreardon: Rachel Reardon, fahumire: Francisco Humire</t>
  </si>
  <si>
    <t>2021-12-22T15:33:13.103-06:00</t>
  </si>
  <si>
    <t>2021-12-22T15:35:47.093-06:00</t>
  </si>
  <si>
    <t>In Situ Characterization and Dynamic Response of Well-Graded Coarse-Grained Soils - 1916152</t>
  </si>
  <si>
    <t>Project_Abrace</t>
  </si>
  <si>
    <t>amirghb: Amir Ghahremani</t>
  </si>
  <si>
    <t>2021-12-26T20:05:23.412-06:00</t>
  </si>
  <si>
    <t>2021-12-26T20:05:25.592-06:00</t>
  </si>
  <si>
    <t>Wind induced loads on hip roof overhangs of low rise building</t>
  </si>
  <si>
    <t>kmost002: Karim Mostafa, dechen: Dejiang Chen, jamerwin: James Erwin</t>
  </si>
  <si>
    <t>2021-12-27T11:13:21.440-06:00</t>
  </si>
  <si>
    <t>2021-12-27T11:39:08.018-06:00</t>
  </si>
  <si>
    <t>Florida Building Commission - B83FC1</t>
  </si>
  <si>
    <t>Examining Federal Domestic Assistance Programs: Data Collection Process for Years 2000 - 2007</t>
  </si>
  <si>
    <t>PRJ-2842 | Federal Disaster Spending: Trends and Observations Between 2010-2019: https://www.designsafe-ci.org/data/browser/public/designsafe.storage.published/PRJ-2842</t>
  </si>
  <si>
    <t>s_kavya: Saikavya Kotra</t>
  </si>
  <si>
    <t>2021-12-28T14:32:47.729-06:00</t>
  </si>
  <si>
    <t>2021-12-30T09:36:30.231-06:00</t>
  </si>
  <si>
    <t>10.17603/ds2-fgz0-f716</t>
  </si>
  <si>
    <t>PRJ-3368</t>
  </si>
  <si>
    <t>NGL - Supporting Studies: Overburden and Initial Shear Stress</t>
  </si>
  <si>
    <t>bcarlton: Brian Carlton</t>
  </si>
  <si>
    <t>kulmer: Kristin Ulmer</t>
  </si>
  <si>
    <t>2022-01-03T09:35:36.718-06:00</t>
  </si>
  <si>
    <t>2022-01-03T09:36:16.864-06:00</t>
  </si>
  <si>
    <t>PRJ-3369</t>
  </si>
  <si>
    <t>Emulator for Nourished Beach Scarping due to Storms</t>
  </si>
  <si>
    <t>agharag: Alireza Gharagozlou, anderdyl: Dylan Anderson</t>
  </si>
  <si>
    <t>2022-01-05T17:17:53.660-06:00</t>
  </si>
  <si>
    <t>2022-01-19T15:54:54.156-06:00</t>
  </si>
  <si>
    <t>PRJ-3371</t>
  </si>
  <si>
    <t>SWprepost adv example</t>
  </si>
  <si>
    <t>ejchicaq: Emiro Chica</t>
  </si>
  <si>
    <t>emiroq: Emiro Chica</t>
  </si>
  <si>
    <t>2022-01-08T20:38:39.047-06:00</t>
  </si>
  <si>
    <t>2022-01-08T21:01:45.840-06:00</t>
  </si>
  <si>
    <t>PRJ-3372</t>
  </si>
  <si>
    <t>HazMapper UW Data</t>
  </si>
  <si>
    <t>kdedinsk: Karen Dedinsky, grilliot: Michael Grilliot, awlyda: Andrew Lyda, ipark: Ian Park, nathanf: Nathan Franklin, thbrown: Tracy Brown, jpeltier: Jaqueline Zdebski, jberman: Jeffrey Berman, cockeril: Tim Cockerill, erathje: Ellen Rathje, keiths: Keith Strmiska</t>
  </si>
  <si>
    <t>2022-01-11T17:19:42.851-06:00</t>
  </si>
  <si>
    <t>2022-01-31T14:00:55.256-06:00</t>
  </si>
  <si>
    <t>PRJ-3378</t>
  </si>
  <si>
    <t>Establishing a Social Research Infrastructure for Hazards and Disaster Studies ‚Äì Manitoba Canada</t>
  </si>
  <si>
    <t>Post-Secondary Education in Manitoba: https://www.edu.gov.mb.ca/ald/uni_coll.html, Private Vocational and Religious Institutions: https://www.edu.gov.mb.ca/ald/private_voc.html, Private Vocational Institutions: https://www.edu.gov.mb.ca/pvi/list/list_n.html</t>
  </si>
  <si>
    <t>2022-01-14T09:36:27.335-06:00</t>
  </si>
  <si>
    <t>2022-01-17T15:12:12.168-06:00</t>
  </si>
  <si>
    <t>10.17603/ds2-8290-5h65</t>
  </si>
  <si>
    <t>PRJ-3379</t>
  </si>
  <si>
    <t>GEER - Marshall Fire, Colorado.</t>
  </si>
  <si>
    <t>bradwham: Brad Wham</t>
  </si>
  <si>
    <t>fischer: Erica Fischer, shideh: Shideh Dashti</t>
  </si>
  <si>
    <t>uwrapid: Michael Grilliot, nathanf: Nathan Franklin, ipark: Ian Park</t>
  </si>
  <si>
    <t>2022-01-14T13:07:02.019-06:00</t>
  </si>
  <si>
    <t>2022-02-14T13:56:24.081-06:00</t>
  </si>
  <si>
    <t>PRJ-3380</t>
  </si>
  <si>
    <t>RTHS Project - Phase II Experiments</t>
  </si>
  <si>
    <t>aelawady: Amal Elawady</t>
  </si>
  <si>
    <t>arindam1: Arindam Gan Chowdhury, jmr5: James Ricles</t>
  </si>
  <si>
    <t>tmarullo: Thomas Marullo, liangcao: Liang Cao, haitham: Haitham Ibrahim, jamerwin: James Erwin</t>
  </si>
  <si>
    <t>2022-01-18T10:30:15.789-06:00</t>
  </si>
  <si>
    <t>2022-01-18T11:18:26.220-06:00</t>
  </si>
  <si>
    <t>PRJ-3381</t>
  </si>
  <si>
    <t>Scour Development and Possible Effects of Momentary Liquefaction in Inundated Coastal Areas during Hurricane Michael</t>
  </si>
  <si>
    <t>flormatt: Matthew Florence</t>
  </si>
  <si>
    <t>2022-01-18T10:58:26.016-06:00</t>
  </si>
  <si>
    <t>2022-01-18T10:58:28.104-06:00</t>
  </si>
  <si>
    <t>PRJ-3382</t>
  </si>
  <si>
    <t>NFACT - Other states</t>
  </si>
  <si>
    <t>bibinadi: Nadia Koyratty</t>
  </si>
  <si>
    <t>2022-01-18T15:32:10.083-06:00</t>
  </si>
  <si>
    <t>2022-01-18T15:32:12.134-06:00</t>
  </si>
  <si>
    <t>PRJ-3384</t>
  </si>
  <si>
    <t>Parcel-Specific Open Data Descriptions: Commercial Buildings Energy Consumption Survey and Florida Building Code</t>
  </si>
  <si>
    <t>Object-oriented Data Model for Building Characterizations: https://doi.org/10.17603/ds2-yx2k-xx26</t>
  </si>
  <si>
    <t>2022-01-20T10:07:55.355-06:00</t>
  </si>
  <si>
    <t>2022-01-20T10:45:55.352-06:00</t>
  </si>
  <si>
    <t>10.17603/ds2-tewe-2m61</t>
  </si>
  <si>
    <t>PRJ-3385</t>
  </si>
  <si>
    <t>StEER - 14-15 January 2022 Tonga Volcanic Eruption and Tsunami</t>
  </si>
  <si>
    <t>2022-01-20T16:37:50.576-06:00</t>
  </si>
  <si>
    <t>2022-01-21T07:50:03.285-06:00</t>
  </si>
  <si>
    <t>PRJ-3386</t>
  </si>
  <si>
    <t>MainShock-AfterShock</t>
  </si>
  <si>
    <t>happy7: muhammed sural, ggokdag: G√ºlnihan Doluyurt</t>
  </si>
  <si>
    <t>2022-01-23T09:04:51.786-06:00</t>
  </si>
  <si>
    <t>2022-01-23T09:07:05.459-06:00</t>
  </si>
  <si>
    <t>PRJ-3389</t>
  </si>
  <si>
    <t>Experimental Investigation of Tsunami Inundation and Debris Movement in a Large-Scale Wave Basin</t>
  </si>
  <si>
    <t>Optical Measurements of Tsunami Inundation and Debris Movement in a Large-Scale Wave Basin: https://doi.org/10.1061/(ASCE)WW.1943-5460.0000267</t>
  </si>
  <si>
    <t>aminim: Mehrshad Amini</t>
  </si>
  <si>
    <t>2022-01-26T14:47:00.907-06:00</t>
  </si>
  <si>
    <t>2022-04-04T11:11:18.127-05:00</t>
  </si>
  <si>
    <t>NSF Organization:CMMI - 0086571</t>
  </si>
  <si>
    <t>PRJ-3392</t>
  </si>
  <si>
    <t>2021 Washington State Heat Wave</t>
  </si>
  <si>
    <t>adioso: Alex Dioso</t>
  </si>
  <si>
    <t>2022-01-27T20:07:18.690-06:00</t>
  </si>
  <si>
    <t>2022-01-27T20:07:21.920-06:00</t>
  </si>
  <si>
    <t>PRJ-3393</t>
  </si>
  <si>
    <t>alfa</t>
  </si>
  <si>
    <t>aliz: ali zarif</t>
  </si>
  <si>
    <t>2022-01-28T12:41:21.171-06:00</t>
  </si>
  <si>
    <t>2022-01-28T12:41:24.317-06:00</t>
  </si>
  <si>
    <t>PRJ-3395</t>
  </si>
  <si>
    <t>smullan1: Shannon Mullane</t>
  </si>
  <si>
    <t>caev8264: Candace Evans</t>
  </si>
  <si>
    <t>2022-02-01T13:17:22.917-06:00</t>
  </si>
  <si>
    <t>2022-02-14T12:14:59.095-06:00</t>
  </si>
  <si>
    <t>10.17603/ds2-z2pc-4j24</t>
  </si>
  <si>
    <t>PRJ-3396</t>
  </si>
  <si>
    <t>2022-02-01T13:24:23.040-06:00</t>
  </si>
  <si>
    <t>2022-02-02T11:06:40.260-06:00</t>
  </si>
  <si>
    <t>10.17603/ds2-7433-gy58</t>
  </si>
  <si>
    <t>PRJ-3397</t>
  </si>
  <si>
    <t>2022-02-01T13:26:15.841-06:00</t>
  </si>
  <si>
    <t>2022-02-02T11:01:52.585-06:00</t>
  </si>
  <si>
    <t>10.17603/ds2-nwzy-tf07</t>
  </si>
  <si>
    <t>PRJ-3388</t>
  </si>
  <si>
    <t>Quantification of Wind Driven Rain (WDR) Intrusion Through Sliding Glass Doors</t>
  </si>
  <si>
    <t>kgurley: Kurtis Gurley, pinelli: Jean-Paul Pinelli, jamerwin: James Erwin, kvutu001: Krishna Sai Vutukuru, cornmars: Zhuoxuan Wei</t>
  </si>
  <si>
    <t>2022-01-26T13:25:53.042-06:00</t>
  </si>
  <si>
    <t>2022-02-02T14:06:33.269-06:00</t>
  </si>
  <si>
    <t>PRJ-3398</t>
  </si>
  <si>
    <t>Characterization of the NHERI@UTexas Hornsby Bend Test Site</t>
  </si>
  <si>
    <t>phubbard: Peter Hubbard, myust: Michael Yust, fymenq: Farnyuh Menq, vantaj94: Joseph Vantassel</t>
  </si>
  <si>
    <t>2022-02-02T21:05:38.700-06:00</t>
  </si>
  <si>
    <t>2022-02-07T19:20:50.079-06:00</t>
  </si>
  <si>
    <t>PRJ-3394</t>
  </si>
  <si>
    <t>Collaborative Research: Simulating Crack Propagation in Steel Structures Under Ultra-Low Cycle Fatigue and Low-Triaxiality Loading from Earthquakes and Other Hazards</t>
  </si>
  <si>
    <t>kanvind1: Amit Kanvinde</t>
  </si>
  <si>
    <t>ajziccar: Andrew Ziccarelli</t>
  </si>
  <si>
    <t>2022-01-31T14:29:58.576-06:00</t>
  </si>
  <si>
    <t>2022-02-03T00:29:29.813-06:00</t>
  </si>
  <si>
    <t>Collaborative Research: Simulating Crack Propagation in Steel Structures Under Ultra-Low Cycle Fatigue and Low-Triaxiality Loading from Earthquakes and Other Hazards - NSF CMMI 1635043</t>
  </si>
  <si>
    <t>PRJ-3399</t>
  </si>
  <si>
    <t>Interdependent Infrastructure Network of Shelby County, TN: A Restoration-oriented Dataset</t>
  </si>
  <si>
    <t>hestal: Hesam Talebiyan</t>
  </si>
  <si>
    <t>2022-02-03T14:25:19.483-06:00</t>
  </si>
  <si>
    <t>2022-02-03T14:51:38.410-06:00</t>
  </si>
  <si>
    <t>PRJ-3400</t>
  </si>
  <si>
    <t>RSB: A Decision and Design Framework for Multi-Hazard Resilient and Sustainable Buildings</t>
  </si>
  <si>
    <t>sasani1: Mehrdad Sasani</t>
  </si>
  <si>
    <t>2022-02-03T19:54:46.807-06:00</t>
  </si>
  <si>
    <t>2022-02-03T19:54:50.576-06:00</t>
  </si>
  <si>
    <t>PRJ-3401</t>
  </si>
  <si>
    <t>Design Framework</t>
  </si>
  <si>
    <t>2022-02-03T19:56:05.947-06:00</t>
  </si>
  <si>
    <t>2022-02-03T21:52:11.227-06:00</t>
  </si>
  <si>
    <t>10.17603/ds2-5kyy-3a11</t>
  </si>
  <si>
    <t>RSB: A Decision and Design Framework for Multi-Hazard Resilient and Sustainable Buildings - CMMI-1455450</t>
  </si>
  <si>
    <t>PRJ-3373</t>
  </si>
  <si>
    <t>Data Files for Ground Motion Studies Pertaining to Southern California Basins and Other Geomorphic Provinces</t>
  </si>
  <si>
    <t>Site Response Of Southern California Sedimentary Basins And Other Geomorphic Provinces: https://doi.org/10.34948/N3159F</t>
  </si>
  <si>
    <t>ebuka31: Chukwuebuka Nweke</t>
  </si>
  <si>
    <t>sjbrande: Scott Brandenberg, jstewart: Jonathan Stewart, wltcwpf: Pengfei Wang, tristanb: Tristan Buckreis</t>
  </si>
  <si>
    <t>2022-01-13T08:08:32.806-06:00</t>
  </si>
  <si>
    <t>2022-02-07T18:03:39.533-06:00</t>
  </si>
  <si>
    <t>10.17603/ds2-93rk-hz83</t>
  </si>
  <si>
    <t>USGS - G19AP00025SCEC - 104715500SCEC - 118062755Pacific Earthquake Engineering Research Center/California Department of Transportation - Task Order 3NSF-AGEP California Alliance Fellowship - 1306595, 1306683, 1306747, 1306760</t>
  </si>
  <si>
    <t>PRJ-3404</t>
  </si>
  <si>
    <t>ASSN1</t>
  </si>
  <si>
    <t>saraht: Sarah Tomlinson</t>
  </si>
  <si>
    <t>2022-02-08T19:11:43.653-06:00</t>
  </si>
  <si>
    <t>2022-02-08T19:11:46.649-06:00</t>
  </si>
  <si>
    <t>PRJ-3387</t>
  </si>
  <si>
    <t>Data Collection Tool: Post-Earthquake Social Determinants of Health Assessment v 1.0</t>
  </si>
  <si>
    <t>akossik: Alexandra Kossik, courtwm: Courtney Welton-Mitchell, jrodgers: Janise Rodgers, javi3949: Jamie Vickery, maurcher: Megan Archer</t>
  </si>
  <si>
    <t>2022-01-25T20:22:13.181-06:00</t>
  </si>
  <si>
    <t>2022-02-09T15:48:21.531-06:00</t>
  </si>
  <si>
    <t>PRJ-3405</t>
  </si>
  <si>
    <t>Non-parametric model for oscillator duration based on the KiK-net recordings</t>
  </si>
  <si>
    <t>2022-02-11T18:31:54.604-06:00</t>
  </si>
  <si>
    <t>2022-02-11T19:26:08.587-06:00</t>
  </si>
  <si>
    <t>PRJ-3407</t>
  </si>
  <si>
    <t>Coastal Hazard Mitigation Policy and Strategy Adoption</t>
  </si>
  <si>
    <t>peacock: Walter Gillis Peacock</t>
  </si>
  <si>
    <t>2022-02-15T15:38:33.398-06:00</t>
  </si>
  <si>
    <t>2022-02-15T16:08:44.778-06:00</t>
  </si>
  <si>
    <t>PRJ-3408</t>
  </si>
  <si>
    <t>Detailed Household and Housing Unit Characteristics: Beta Release of Housing Unit Inventories and Python Code</t>
  </si>
  <si>
    <t>2022-02-16T15:18:10.204-06:00</t>
  </si>
  <si>
    <t>2022-02-16T15:18:13.511-06:00</t>
  </si>
  <si>
    <t>PRJ-3409</t>
  </si>
  <si>
    <t>Statewide Hydrodynamic and Wave Model Results - NOAA/Ecological Effects of Sea Level Rise Project</t>
  </si>
  <si>
    <t>cferrei3: celso ferreira</t>
  </si>
  <si>
    <t>felicio: Felicio Cassalho, tmiesse: Tyler Miesse</t>
  </si>
  <si>
    <t>2022-02-17T08:25:56.697-06:00</t>
  </si>
  <si>
    <t>2022-02-17T08:31:58.218-06:00</t>
  </si>
  <si>
    <t>PRJ-3411</t>
  </si>
  <si>
    <t>NHERI SimCenter - Pelicun Examples</t>
  </si>
  <si>
    <t>zs_adam: Adam Zsarn√≥czay</t>
  </si>
  <si>
    <t>2022-02-18T09:28:04.450-06:00</t>
  </si>
  <si>
    <t>2022-03-22T01:05:25.169-05:00</t>
  </si>
  <si>
    <t>10.17603/ds2-j91d-z448</t>
  </si>
  <si>
    <t>National Science Foundation Grant - 2131111</t>
  </si>
  <si>
    <t>PRJ-3412</t>
  </si>
  <si>
    <t>SDS Data Science Certificate Project</t>
  </si>
  <si>
    <t>vantaj94: Joseph Vantassel, suvetha: Suvetha Babu</t>
  </si>
  <si>
    <t>charlie: Charlie Dey, suvetha: Suvetha Babu, vantaj94: Joseph Vantassel</t>
  </si>
  <si>
    <t>2022-02-18T14:30:12.923-06:00</t>
  </si>
  <si>
    <t>2022-02-18T22:18:56.367-06:00</t>
  </si>
  <si>
    <t>PRJ-3403</t>
  </si>
  <si>
    <t>Evaluating COVID-19-Driven Community-Based Virtual Settlement Service Programs</t>
  </si>
  <si>
    <t>vickyp: Vicky Li</t>
  </si>
  <si>
    <t>mahedchy: Mahed Choudhury</t>
  </si>
  <si>
    <t>2022-02-05T18:25:00.179-06:00</t>
  </si>
  <si>
    <t>2022-02-22T15:21:25.944-06:00</t>
  </si>
  <si>
    <t>Social Sciences and Humanities Research Council - Partnership Engage Grants - 1008-2020-1045</t>
  </si>
  <si>
    <t>PRJ-3414</t>
  </si>
  <si>
    <t>Human-Animal Interactions in Disaster Settings</t>
  </si>
  <si>
    <t>heyland: Lindsay Heyland, anewell: Amanda Newell</t>
  </si>
  <si>
    <t>2022-02-25T13:17:48.413-06:00</t>
  </si>
  <si>
    <t>2022-03-22T16:44:59.371-05:00</t>
  </si>
  <si>
    <t>Canada Research Chair Program - CRC-2020-00128Research Development Grant, Faculty of Health, Dalhousie - 2021-2024The Institute for Catastrophic Loss Reduction Quick Response Research Grant - 2021-2022</t>
  </si>
  <si>
    <t>PRJ-3415</t>
  </si>
  <si>
    <t>Quad State Tornado Study - NOAA</t>
  </si>
  <si>
    <t>kklockow: Kim Klockow McClain</t>
  </si>
  <si>
    <t>2022-02-25T14:27:19.471-06:00</t>
  </si>
  <si>
    <t>2022-02-25T14:30:21.661-06:00</t>
  </si>
  <si>
    <t>PRJ-3417</t>
  </si>
  <si>
    <t>RAPID: Mayfield, KY Post-Tornado Building Reconnaissance</t>
  </si>
  <si>
    <t>rjn5308: Rebecca Napolitano</t>
  </si>
  <si>
    <t>uwrapid: Michael Grilliot, jberman: Jeffrey Berman, saanchik: Saanchi Singh Kaushal</t>
  </si>
  <si>
    <t>2022-03-01T18:19:01.169-06:00</t>
  </si>
  <si>
    <t>2022-03-30T14:52:34.967-05:00</t>
  </si>
  <si>
    <t>PRJ-3418</t>
  </si>
  <si>
    <t>Northwestern Europe Wildfire Perimeter Polygons [2011-2020]</t>
  </si>
  <si>
    <t>mtapia: Mario Tapia</t>
  </si>
  <si>
    <t>2022-03-01T23:17:26.387-06:00</t>
  </si>
  <si>
    <t>2022-03-02T00:51:45.241-06:00</t>
  </si>
  <si>
    <t>Horizon 2020 - 860787</t>
  </si>
  <si>
    <t>PRJ-3419</t>
  </si>
  <si>
    <t>NHERI Council Document Share</t>
  </si>
  <si>
    <t>erathje: Ellen Rathje, dancox: Daniel Cox, jonswap: Pedro Lomonaco, rosswb: Ross Boulanger, julionco: Julio Ramirez, jberman: Jeffrey Berman, jpconte: Joel Conte, jenarice: Jennifer Bridge, stevdiaz: Steven Diaz, fymenq: Farnyuh Menq, jwartman: Joseph Wartman, jmr5: James Ricles, loripeek: Lori Peek, arindam1: Arindam Gan Chowdhury</t>
  </si>
  <si>
    <t>2022-03-03T14:05:32.968-06:00</t>
  </si>
  <si>
    <t>2022-03-03T14:05:37.407-06:00</t>
  </si>
  <si>
    <t>PRJ-3406</t>
  </si>
  <si>
    <t>REGIONAL PROBABILISTIC LIQUEFACTION HAZARD MAPPING FOR THE SACRAMENTO ‚Äì SAN JOAQUIN DELTA</t>
  </si>
  <si>
    <t>timestep: Timothy Estep</t>
  </si>
  <si>
    <t>2022-02-12T13:54:11.707-06:00</t>
  </si>
  <si>
    <t>2022-03-03T18:10:12.296-06:00</t>
  </si>
  <si>
    <t>USGS Earthquake Hazards Program Project Grant - G21AP10019-00</t>
  </si>
  <si>
    <t>PRJ-3421</t>
  </si>
  <si>
    <t>CEC Project Landslide Data</t>
  </si>
  <si>
    <t>laidele: Olaide Ojomo</t>
  </si>
  <si>
    <t>2022-03-04T14:07:21.846-06:00</t>
  </si>
  <si>
    <t>2022-03-04T14:07:24.710-06:00</t>
  </si>
  <si>
    <t>PRJ-3423</t>
  </si>
  <si>
    <t>NEER: Winter Storm January 2022 Reconnaissance</t>
  </si>
  <si>
    <t>rmieras: Ryan Mieras, ashley_h: Ashley Holsclaw, tanner: Tanner Jernigan, abm5070: Anna Miller</t>
  </si>
  <si>
    <t>2022-03-06T10:58:04.433-06:00</t>
  </si>
  <si>
    <t>2022-03-06T11:46:28.476-06:00</t>
  </si>
  <si>
    <t>PRJ-3424</t>
  </si>
  <si>
    <t>Parallel_Analysis</t>
  </si>
  <si>
    <t>xavicho4: Xavier Vintimilla Salinas</t>
  </si>
  <si>
    <t>cuellin: Nicolas Coello</t>
  </si>
  <si>
    <t>2022-03-06T22:32:43.172-06:00</t>
  </si>
  <si>
    <t>2022-03-06T22:32:46.231-06:00</t>
  </si>
  <si>
    <t>PRJ-3425</t>
  </si>
  <si>
    <t>Sheltering Behavior and Shelter Access in the Southeastern United States</t>
  </si>
  <si>
    <t xml:space="preserve"> </t>
  </si>
  <si>
    <t>jmathias: John Mathias</t>
  </si>
  <si>
    <t>edroxas: Efraim Roxas, javi3949: Jamie Vickery, ttholmes: Tisha Holmes, abush123: Austin Bush, mccreary: Tyler McCreary</t>
  </si>
  <si>
    <t>2022-03-08T10:10:09.886-06:00</t>
  </si>
  <si>
    <t>2022-03-12T08:29:07.327-06:00</t>
  </si>
  <si>
    <t>PRJ-3426</t>
  </si>
  <si>
    <t>Hazmapper V1 photo series geojson</t>
  </si>
  <si>
    <t>2022-03-08T14:38:46.747-06:00</t>
  </si>
  <si>
    <t>2022-03-08T14:38:48.991-06:00</t>
  </si>
  <si>
    <t>PRJ-3428</t>
  </si>
  <si>
    <t>Automated extraction of storm intensity parameters at the structure level for regional risk assessment</t>
  </si>
  <si>
    <t>2022-03-10T09:45:35.559-06:00</t>
  </si>
  <si>
    <t>2022-03-10T09:45:39.232-06:00</t>
  </si>
  <si>
    <t>PRJ-3429</t>
  </si>
  <si>
    <t>Flash Flood Information Retrieval System</t>
  </si>
  <si>
    <t>rohan_93: Rohan Singh Wilkho</t>
  </si>
  <si>
    <t>2022-03-10T15:20:58.559-06:00</t>
  </si>
  <si>
    <t>2022-03-10T15:37:00.218-06:00</t>
  </si>
  <si>
    <t>10.17603/ds2-rwg3-v337</t>
  </si>
  <si>
    <t>National Science Foundation - 1931301</t>
  </si>
  <si>
    <t>PRJ-3430</t>
  </si>
  <si>
    <t>10-11 Dec 2021 Tornado Outbreak</t>
  </si>
  <si>
    <t>2022-03-10T20:54:08.899-06:00</t>
  </si>
  <si>
    <t>2022-03-10T20:54:11.764-06:00</t>
  </si>
  <si>
    <t>PRJ-3431</t>
  </si>
  <si>
    <t>ShakeAlert Baseline Survey: Earthquake and earthquake early warning perceptions and preparedness on the U.S. West Coast</t>
  </si>
  <si>
    <t>2022-03-11T00:41:24.473-06:00</t>
  </si>
  <si>
    <t>2022-03-11T01:51:20.722-06:00</t>
  </si>
  <si>
    <t>10.17603/ds2-3th7-d512</t>
  </si>
  <si>
    <t>Testing risk communication strategies designed to address cognitive simplifications that underlie factually erroneous beliefs about scientific issues - NSF 1948572</t>
  </si>
  <si>
    <t>PRJ-3432</t>
  </si>
  <si>
    <t>GTWF Database of U.S. Geotechnical Faculty, 2022 (Geotechnical Women Faculty Project)</t>
  </si>
  <si>
    <t>Seed Grants of Change: Building Thriving Networks Among Female Geotechnical Faculty: https://ascelibrary.org/doi/10.1061/%28ASCE%29EI.2643-9115.0000039</t>
  </si>
  <si>
    <t>skbhatia: Shobha Bhatia</t>
  </si>
  <si>
    <t>adda80: Adda Athanasopoulos-Zekkos, pmg240: Patricia Gallagher</t>
  </si>
  <si>
    <t>ccumberl: Cameron Cumberland</t>
  </si>
  <si>
    <t>2022-03-12T13:49:02.547-06:00</t>
  </si>
  <si>
    <t>2022-03-12T14:15:52.149-06:00</t>
  </si>
  <si>
    <t>10.17603/ds2-8avc-9s93</t>
  </si>
  <si>
    <t>Collaborative Research: Connecting Women Faculty in Geotechnical Engineering - Thriving in a Networked World - CMMI - 1536542</t>
  </si>
  <si>
    <t>PRJ-3433</t>
  </si>
  <si>
    <t>Haiti -TCLA</t>
  </si>
  <si>
    <t>rhamburg: Rachel Hamburger</t>
  </si>
  <si>
    <t>2022-03-17T14:09:15.573-05:00</t>
  </si>
  <si>
    <t>2022-03-17T14:09:18.369-05:00</t>
  </si>
  <si>
    <t>PRJ-3420</t>
  </si>
  <si>
    <t>Collaborative Research: Rethinking the Role of Building Envelopes with Smart Morphing Facades</t>
  </si>
  <si>
    <t>alipour: Alice Alipour</t>
  </si>
  <si>
    <t>dechen: Dejiang Chen, jamerwin: James Erwin, mmatu016: Manuel Matus, stevdiaz: Steven Diaz, jdhobeck: Jared Hobeck, gnomes: Khalid Abdelaziz</t>
  </si>
  <si>
    <t>2022-03-04T08:34:38.267-06:00</t>
  </si>
  <si>
    <t>2022-03-18T16:07:29.984-05:00</t>
  </si>
  <si>
    <t>NSF - 1826356</t>
  </si>
  <si>
    <t>PRJ-3416</t>
  </si>
  <si>
    <t>Shear Strength of Concrete Filled Steel Tubes using large-scale testing and high-resolution FEA (LS-Dyna)</t>
  </si>
  <si>
    <t>delehman: Dawn Lehman</t>
  </si>
  <si>
    <t>2022-02-28T19:35:42.385-06:00</t>
  </si>
  <si>
    <t>2022-03-18T18:59:36.973-05:00</t>
  </si>
  <si>
    <t>PRJ-3434</t>
  </si>
  <si>
    <t>CPT and SPT based Liquefaction Triggering</t>
  </si>
  <si>
    <t>bisfra: Francesco Biscardi</t>
  </si>
  <si>
    <t>2022-03-19T01:30:06.117-05:00</t>
  </si>
  <si>
    <t>2022-03-19T01:35:32.797-05:00</t>
  </si>
  <si>
    <t>PRJ-3422</t>
  </si>
  <si>
    <t>"Make a Disaster Plan for Your Pets": Developing an Animal-Inclusive Disaster Preparedness Plan in Atlantic Canada</t>
  </si>
  <si>
    <t>2022-03-05T20:00:44.422-06:00</t>
  </si>
  <si>
    <t>2022-03-19T20:56:06.635-05:00</t>
  </si>
  <si>
    <t>Social Sciences and Humanities Research Council Partnership Engage Grants - 892-2021-3013</t>
  </si>
  <si>
    <t>PRJ-3435</t>
  </si>
  <si>
    <t>Elderly Mortality and Disaster: A Systemic Literature Review</t>
  </si>
  <si>
    <t>jneal: Jessica Neal</t>
  </si>
  <si>
    <t>2022-03-19T21:34:04.029-05:00</t>
  </si>
  <si>
    <t>2022-03-22T06:59:26.787-05:00</t>
  </si>
  <si>
    <t>PRJ-3436</t>
  </si>
  <si>
    <t>Field Test at Satellite Beach for testing WSNS and TwigNet</t>
  </si>
  <si>
    <t>chuppa65: Chelakara Subramanian, slazarus: Steven Lazarus</t>
  </si>
  <si>
    <t>sou94: Soundarya Sridhar, hbesing: Hadley Besing, zhangfit: Jian Zhang, alil: Ali Lebbar, lovemina: Jianing Wang</t>
  </si>
  <si>
    <t>2022-03-21T08:52:26.594-05:00</t>
  </si>
  <si>
    <t>2022-03-21T08:55:15.735-05:00</t>
  </si>
  <si>
    <t>PRJ-3437</t>
  </si>
  <si>
    <t>Green social work educational resources in Canada</t>
  </si>
  <si>
    <t>mgreig: Meredith Greig</t>
  </si>
  <si>
    <t>2022-03-21T13:21:20.562-05:00</t>
  </si>
  <si>
    <t>2022-03-23T17:51:05.867-05:00</t>
  </si>
  <si>
    <t>10.17603/ds2-sqf4-9k45</t>
  </si>
  <si>
    <t>PRJ-3438</t>
  </si>
  <si>
    <t>MODEX (MOrphological Diffusivity EXperiment)</t>
  </si>
  <si>
    <t>MODEX: Laboratory experiment exploring sediment spreading of a mound under waves and currents: https://doi.org/10.1142/9789811204487_0046Ôøø</t>
  </si>
  <si>
    <t>mwengrove: Meagan Wengrove</t>
  </si>
  <si>
    <t>hychenj: Julia Hopkins, leeseokb: Seok-Bong Lee</t>
  </si>
  <si>
    <t>2022-03-22T12:08:53.463-05:00</t>
  </si>
  <si>
    <t>2022-04-07T13:17:21.715-05:00</t>
  </si>
  <si>
    <t>PADI Foundation - http://www.padifoundation.org/European Community's Horizon 2020 Programme - Contract no. 654110Dutch NWO Domain Applied and Engineering Sciences - Project code 15058</t>
  </si>
  <si>
    <t>PRJ-3439</t>
  </si>
  <si>
    <t>MODEX</t>
  </si>
  <si>
    <t>2022-03-22T13:28:37.444-05:00</t>
  </si>
  <si>
    <t>2022-03-22T13:28:41.046-05:00</t>
  </si>
  <si>
    <t>PRJ-3440</t>
  </si>
  <si>
    <t>Softwarem</t>
  </si>
  <si>
    <t>ARIO: Automated Reconnaissance Image Organizer</t>
  </si>
  <si>
    <t>Link to ARIO/VISER Platform: http://ario.tech.purdue.edu/home</t>
  </si>
  <si>
    <t>tjhacker: Thomas Hacker</t>
  </si>
  <si>
    <t>liturbur: Lissette Iturburu, choi343: jongseong choi, xyliu123: Xiaoyu Liu, alund15: Alana Lund, mgaillar: Mathieu Gaillard, bilionis: Ilias Bilionis, alenjani: Ali Lenjani, zx277: Xin Zhang, moonstar: Zhiwei Chu</t>
  </si>
  <si>
    <t>2022-03-23T15:34:26.183-05:00</t>
  </si>
  <si>
    <t>2022-04-04T15:24:01.863-05:00</t>
  </si>
  <si>
    <t>Elements: Data: Integrating Human and Machine for Post-Disaster Visual Data Analytics: A Modern Media-Oriented Approach - 1835473</t>
  </si>
  <si>
    <t>PRJ-3441</t>
  </si>
  <si>
    <t>ADCIRC Use Case Data</t>
  </si>
  <si>
    <t>2022-03-25T09:58:02.269-05:00</t>
  </si>
  <si>
    <t>2022-03-25T09:58:06.166-05:00</t>
  </si>
  <si>
    <t>PRJ-3442</t>
  </si>
  <si>
    <t>RAPID/GEER: Ahr River Flooding, Germany</t>
  </si>
  <si>
    <t>tg826821: Michael Gardner</t>
  </si>
  <si>
    <t>alemnitz: Anne Lemnitzer, nstark: Nina Stark</t>
  </si>
  <si>
    <t>elliot_n: Elliot Nichols, nickb96: Nick Brilli, uwrapid: Michael Grilliot</t>
  </si>
  <si>
    <t>2022-03-27T15:40:57.261-05:00</t>
  </si>
  <si>
    <t>2022-03-28T18:35:48.749-05:00</t>
  </si>
  <si>
    <t>PRJ-3443</t>
  </si>
  <si>
    <t>StEER - 21-22 March 2022 Tornado Outbreak</t>
  </si>
  <si>
    <t>alammo37: Mohammad Alam, trungdo: Trung Do, ashkanbj: Ashkan Bagheri Jeddi, jonak1: Jordan Nakayama, mgsoto: Mariantonieta Gutierrez Soto, lombardo: Frank Lombardo, sk56: Sabarethinam Kameshwar, asafiey: Amir Safiey</t>
  </si>
  <si>
    <t>2022-03-27T23:15:28.031-05:00</t>
  </si>
  <si>
    <t>2022-04-06T12:58:05.579-05:00</t>
  </si>
  <si>
    <t>PRJ-3444</t>
  </si>
  <si>
    <t>A Detailed Damage Investigation of a Concrete Building With Precast Hollow-core Floors Following the 2016 M-7.8 Kaikoura Earthquake</t>
  </si>
  <si>
    <t>mmos007: Mohamed Mostafa</t>
  </si>
  <si>
    <t>2022-03-28T15:55:25.143-05:00</t>
  </si>
  <si>
    <t>2022-03-28T15:55:30.814-05:00</t>
  </si>
  <si>
    <t>PRJ-3445</t>
  </si>
  <si>
    <t>Louise's great data</t>
  </si>
  <si>
    <t>lkc_5248: Louise Comfort</t>
  </si>
  <si>
    <t>2022-03-28T16:52:34.195-05:00</t>
  </si>
  <si>
    <t>2022-03-28T16:57:51.901-05:00</t>
  </si>
  <si>
    <t>PRJ-3448</t>
  </si>
  <si>
    <t>Advanced High Strength Cold-Formed Steel Coupon Tests at Ambient, Elevated, and Subzero Temperatures</t>
  </si>
  <si>
    <t>h_blum: Hannah Blum</t>
  </si>
  <si>
    <t>tgernay: Thomas Gernay, bschafer: Benjamin Schafer</t>
  </si>
  <si>
    <t>yxiauw: Yu Xia</t>
  </si>
  <si>
    <t>2022-04-01T18:27:50.307-05:00</t>
  </si>
  <si>
    <t>2022-04-01T18:31:54.637-05:00</t>
  </si>
  <si>
    <t>PRJ-3449</t>
  </si>
  <si>
    <t>Eastern Canada Earthquake Ground Motion and Site Characterization Database</t>
  </si>
  <si>
    <t>The High-Frequency Decay Slope of Spectra (Kappa) for M‚â•3.5 Earthquakes on Rock Sites in Eastern and Western Canada: https://doi.org/10.1785/0120190206</t>
  </si>
  <si>
    <t>spalme22: Samantha Palmer</t>
  </si>
  <si>
    <t>2022-04-01T18:50:30.315-05:00</t>
  </si>
  <si>
    <t>2022-04-29T13:40:27.059-05:00</t>
  </si>
  <si>
    <t>10.17603/ds2-3b7s-yw72</t>
  </si>
  <si>
    <t>PRJ-3450</t>
  </si>
  <si>
    <t>Establishing a Social Research Infrastructure for Hazards and Disaster Studies ‚Äì Alberta, Canada</t>
  </si>
  <si>
    <t>joey_s1: Joey Shaughnessy</t>
  </si>
  <si>
    <t>2022-04-03T16:35:27.894-05:00</t>
  </si>
  <si>
    <t>2022-04-18T14:24:42.215-05:00</t>
  </si>
  <si>
    <t>PRJ-3451</t>
  </si>
  <si>
    <t>Modeling of Wind Speed Up for Microzoning of Design Wind Speeds in Puerto Rico</t>
  </si>
  <si>
    <t>laponte: Luis Aponte, rcatarel: Ryan Catarelli, pvickery: Peter Vickery, jorge_x: Jorge Santiago-Hernandez, jrduf: Justin Davis</t>
  </si>
  <si>
    <t>2022-04-04T10:02:08.488-05:00</t>
  </si>
  <si>
    <t>2022-04-15T16:52:26.171-05:00</t>
  </si>
  <si>
    <t>PRJ-3452</t>
  </si>
  <si>
    <t>Flow Field Modulator Performance Characterization</t>
  </si>
  <si>
    <t>kgurley: Kurtis Gurley, bphilli: Brian Phillips, phorrest: Forrest Masters</t>
  </si>
  <si>
    <t>yuti: Yutiwadee Pinyochotiwong, jrduf: Justin Davis, rcatarel: Ryan Catarelli, plf123: Pedro Fern√°ndez-Cab√°n</t>
  </si>
  <si>
    <t>2022-04-05T10:55:40.172-05:00</t>
  </si>
  <si>
    <t>2022-04-18T11:06:25.546-05:00</t>
  </si>
  <si>
    <t>PRJ-3453</t>
  </si>
  <si>
    <t>Building State Voluntary Organizations Active in Disasters (VOADs) Capacities to Protect Children in Emergencies: An Evaluation Research Project</t>
  </si>
  <si>
    <t>Evaluation Report: Building State Voluntary Organizations Active in Disasters (VOAD) Capacities to Protect Children in Emergencies: https://hazards.colorado.edu/uploads/documents/building-capacities-to-protect-children-in-disasters-evaluation-report-2020.pdf, State Level Findings: Nebraska: https://hazards.colorado.edu/uploads/documents/building-capacities-nebraska-state-level-findings.pdf, State Level Findings: Arkansas: https://hazards.colorado.edu/uploads/documents/building-capacities-arkansas-state-level-findings.pdf</t>
  </si>
  <si>
    <t>javi3949: Jamie Vickery, aaronwml: Haorui Wu, mason82: Mason Mathews</t>
  </si>
  <si>
    <t>nncampb: Nnenia Campbell, tobinjen: Jennifer Tobin</t>
  </si>
  <si>
    <t>2022-04-07T11:21:02.946-05:00</t>
  </si>
  <si>
    <t>2022-05-02T17:53:15.879-05:00</t>
  </si>
  <si>
    <t>PRJ-3455</t>
  </si>
  <si>
    <t>System</t>
  </si>
  <si>
    <t>mubeen6m: Muhammad Mubeen</t>
  </si>
  <si>
    <t>stm: Tariq Mahmood</t>
  </si>
  <si>
    <t>2022-04-08T00:28:32.245-05:00</t>
  </si>
  <si>
    <t>2022-04-08T00:28:35.869-05:00</t>
  </si>
  <si>
    <t>PRJ-3456</t>
  </si>
  <si>
    <t>GEOG 763</t>
  </si>
  <si>
    <t>srchurch: Seth Church</t>
  </si>
  <si>
    <t>2022-04-08T07:53:14.000-05:00</t>
  </si>
  <si>
    <t>2022-04-08T07:53:17.243-05:00</t>
  </si>
  <si>
    <t>PRJ-3457</t>
  </si>
  <si>
    <t>NEESR E-Defense Base Isolation 2013: 4 Response simulation of calibrated partially nonlinear FEM</t>
  </si>
  <si>
    <t>yth_usc: TIANHAO YU</t>
  </si>
  <si>
    <t>2022-04-11T07:31:59.936-05:00</t>
  </si>
  <si>
    <t>2022-04-11T07:32:03.730-05:00</t>
  </si>
  <si>
    <t>PRJ-3458</t>
  </si>
  <si>
    <t>A longitudinal Survey of Homeowner Flood Mitigation Decisions: What are the Motivating Factors?</t>
  </si>
  <si>
    <t>jkruse: Jamie Kruse</t>
  </si>
  <si>
    <t>efdata22: Eugene Frimpong</t>
  </si>
  <si>
    <t>2022-04-11T09:19:00.323-05:00</t>
  </si>
  <si>
    <t>2022-04-11T09:24:33.336-05:00</t>
  </si>
  <si>
    <t>PRJ-3459</t>
  </si>
  <si>
    <t>Homeowner Preference for Household-level Flood Mitigation in US: Analysis of a Discrete Choice Experiment: https://www.cambridge.org/core/journals/journal-of-agricultural-and-applied-economics/article/homeowner-preference-for-householdlevel-flood-mitigation-in-us-analysis-of-a-discrete-choice-experiment/9EAF557316CA984837F2B6F56590AF9B</t>
  </si>
  <si>
    <t>2022-04-11T11:02:48.576-05:00</t>
  </si>
  <si>
    <t>2022-04-11T15:38:04.821-05:00</t>
  </si>
  <si>
    <t>10.17603/ds2-ebpq-6s93</t>
  </si>
  <si>
    <t>NSF - 1856256</t>
  </si>
  <si>
    <t>PRJ-3460</t>
  </si>
  <si>
    <t>Seismic Fragility Functions and Recovery Models for Energy, Water, and Wastewater Systems - Tabular Summary</t>
  </si>
  <si>
    <t>Defining Appropriate Fragility Functions for Oregon Lifelines: 10.17603/ds2-44yx-g092, Fragility Function Viewer, CLiP Lifelines Fragility Database  v.0.1.0: https://clip.engr.oregonstate.edu</t>
  </si>
  <si>
    <t>2022-04-13T01:40:46.501-05:00</t>
  </si>
  <si>
    <t>2022-04-13T02:14:01.429-05:00</t>
  </si>
  <si>
    <t>10.17603/ds2-dtdz-7827</t>
  </si>
  <si>
    <t>Cascadia Lifelines Program - https://cascadia.oregonstate.edu</t>
  </si>
  <si>
    <t>PRJ-3461</t>
  </si>
  <si>
    <t>Storm Perturbation-Based Uncertainty Quantification</t>
  </si>
  <si>
    <t>2022-04-15T09:46:32.138-05:00</t>
  </si>
  <si>
    <t>2022-04-15T09:46:35.626-05:00</t>
  </si>
  <si>
    <t>PRJ-3462</t>
  </si>
  <si>
    <t>Physical Drivers for the Increasing Landfalling TC Rainfall Hazard</t>
  </si>
  <si>
    <t>2022-04-16T21:25:24.003-05:00</t>
  </si>
  <si>
    <t>2022-04-17T08:59:53.543-05:00</t>
  </si>
  <si>
    <t>NSF - 1854993</t>
  </si>
  <si>
    <t>2022-04-17T08:53:35.680-05:00</t>
  </si>
  <si>
    <t>2022-04-17T08:53:40.078-05:00</t>
  </si>
  <si>
    <t>PRJ-3464</t>
  </si>
  <si>
    <t>Aerodynamic Intelligent Morphing System (A-IMS) for Autonomous Smart Utility Truck Safety and Productivity in Severe Environments</t>
  </si>
  <si>
    <t>vlad2022: Vladimir Vantsevich</t>
  </si>
  <si>
    <t>mmatu016: Manuel Matus, parth144: Parth Patel, dechen: Dejiang Chen, jamerwin: James Erwin, rkoomul: Roy Koomullil</t>
  </si>
  <si>
    <t>2022-04-20T16:10:37.410-05:00</t>
  </si>
  <si>
    <t>2022-06-14T15:59:34.416-05:00</t>
  </si>
  <si>
    <t>PRJ-3466</t>
  </si>
  <si>
    <t>quoFEM-Jupyter</t>
  </si>
  <si>
    <t>bsaakash: Aakash Bangalore Satish, sangri: Sang-ri Yi, yisangri: Sang-ri YI</t>
  </si>
  <si>
    <t>2022-04-22T10:32:42.985-05:00</t>
  </si>
  <si>
    <t>2022-04-22T13:07:50.223-05:00</t>
  </si>
  <si>
    <t>PRJ-3467</t>
  </si>
  <si>
    <t>New wind forcing option (CLE15 wind model) for hurricane surge simulation with ADCIRC</t>
  </si>
  <si>
    <t>sw1013: Shuai Wang, agori: Avantika Gori</t>
  </si>
  <si>
    <t>2022-04-22T10:39:25.535-05:00</t>
  </si>
  <si>
    <t>2022-04-22T14:16:19.386-05:00</t>
  </si>
  <si>
    <t>National Science Foundation - 1652448</t>
  </si>
  <si>
    <t>PRJ-3468</t>
  </si>
  <si>
    <t>Irma Photos - all the photos 2022</t>
  </si>
  <si>
    <t>haan: Frederick Haan  Jr.</t>
  </si>
  <si>
    <t>ipark: Ian Park, bwest99: Ben Westerhof, haramkoo: Ha-Ram Koo, nathanf: Nathan Franklin</t>
  </si>
  <si>
    <t>2022-04-22T15:06:02.127-05:00</t>
  </si>
  <si>
    <t>2022-04-22T15:06:06.129-05:00</t>
  </si>
  <si>
    <t>[{u'name': [], u'number': u''}]</t>
  </si>
  <si>
    <t>PRJ-3469</t>
  </si>
  <si>
    <t>State of Technology Transfer in Natural Hazard Research Infrastructure (NHERI)- Research: 2022 Annual Report</t>
  </si>
  <si>
    <t>State of Technology Transfer in Natural Hazard Research Infrastructure (NHERI)- Research: 2021 Annual Report: https://doi.org/10.17603/ds2-p51m-cb37</t>
  </si>
  <si>
    <t>insung: Insung Kim, jmalley2: James Malley, dbonowit: David Bonowitz, mtvalley: Michael Valley, kcobeen: Kelly Cobeen, pscrawf: Shane Crawford, skram21: Steve Kramer</t>
  </si>
  <si>
    <t>2022-04-26T13:42:09.672-05:00</t>
  </si>
  <si>
    <t>2022-04-27T10:26:45.370-05:00</t>
  </si>
  <si>
    <t>10.17603/ds2-9as8-dt58</t>
  </si>
  <si>
    <t>Network Coordination Office Renewal - 2129782</t>
  </si>
  <si>
    <t>PRJ-3470</t>
  </si>
  <si>
    <t>Nathan's StreetView Subset Test Data</t>
  </si>
  <si>
    <t>2022-04-26T15:21:51.849-05:00</t>
  </si>
  <si>
    <t>2022-04-26T15:21:55.261-05:00</t>
  </si>
  <si>
    <t>PRJ-3472</t>
  </si>
  <si>
    <t>CEE 123 Spring 2022: Advanced Geotechnical Design</t>
  </si>
  <si>
    <t>sjbrande: Scott Brandenberg, lancetan: Lance Cedric Tan, catm_11: Catherine Mailloux, yuhyee: Joseph Choi, joshrd19: Joshua Dungca, liaosam7: Samuel Liao, ejfoo: Esther Foo, meramoss: Maria Ramos, jamesdel: James DeLong, quimck: Quinlan McKnight</t>
  </si>
  <si>
    <t>2022-04-27T10:24:10.940-05:00</t>
  </si>
  <si>
    <t>2022-05-18T20:56:38.277-05:00</t>
  </si>
  <si>
    <t>PRJ-3473</t>
  </si>
  <si>
    <t>Physical Simulation of Terrain-Induced and Large-Scale Turbulence Effects on the Effectiveness of Wind Mitigation Strategies for Low-Rise Buildings</t>
  </si>
  <si>
    <t>plf123: Pedro Fern√°ndez-Cab√°n</t>
  </si>
  <si>
    <t>2022-04-27T12:39:18.687-05:00</t>
  </si>
  <si>
    <t>2022-04-27T12:48:47.468-05:00</t>
  </si>
  <si>
    <t>ERI: Physical Simulation of Terrain-Induced and Large-Scale Turbulence Effects on the Effectiveness of Wind Mitigation Strategies for Low-Rise Buildings - 2138414</t>
  </si>
  <si>
    <t>PRJ-3474</t>
  </si>
  <si>
    <t>Diverse Tsunamigenesis Triggered by the Hunga Tonga-Hunga Ha'apai Eruption</t>
  </si>
  <si>
    <t>plynett: Patrick Lynett</t>
  </si>
  <si>
    <t>ezgic: Ezgi Cinar</t>
  </si>
  <si>
    <t>mailemcc: Maile McCann, jackeroo: Jacqueline Bott</t>
  </si>
  <si>
    <t>2022-04-27T18:20:26.694-05:00</t>
  </si>
  <si>
    <t>2022-04-28T03:53:32.260-05:00</t>
  </si>
  <si>
    <t>Collaborative Research: Long (Tsunami) Waves in Riverine Estuaries - OCE-1830056CoPe EAGER: Creating Interactive Augmented Reality of Extreme Coastal Hazards for Stakeholder Education - ICER-1940351Collaborative Research: Wave, Surge, and Tsunami Overland Hazard, Loading and Structural Response for Developed Shorelines - CMMI-1661052</t>
  </si>
  <si>
    <t>PRJ-3475</t>
  </si>
  <si>
    <t>Compressibility-Based Interpretation of Cone Penetrometer Calibration Chamber Tests and Corresponding Boundary Effects</t>
  </si>
  <si>
    <t>jgamez: Joseph Gamez</t>
  </si>
  <si>
    <t>2022-04-28T20:53:58.749-05:00</t>
  </si>
  <si>
    <t>2022-04-28T21:18:05.156-05:00</t>
  </si>
  <si>
    <t>10.17603/ds2-s1ym-0b32</t>
  </si>
  <si>
    <t>PRJ-3476</t>
  </si>
  <si>
    <t>SUMMEER ‚Äì 27 August 2020 Hurricane Laura</t>
  </si>
  <si>
    <t>SUMMEER ‚Äì 3 March 2020 Tennessee Tornadoes: 10.17603/ds2-6s7x-wc12, SUMMEER ‚Äì 19 May 2020 Midland Michigan Flooding Event: 10.17603/ds2-7ee1-4389, SUMMEER Workshop ‚Äì Understanding Data Needs for Sustainable Post-Disaster Material Management: 10.17603/ds2-7csa-ax62</t>
  </si>
  <si>
    <t>dmanheim: Derek Manheim, hj20bf: Hiba Jalloul, fsanusi: Fehintola Sanusi</t>
  </si>
  <si>
    <t>2022-05-03T12:35:02.412-05:00</t>
  </si>
  <si>
    <t>2022-06-28T14:25:28.112-05:00</t>
  </si>
  <si>
    <t>PRJ-3477</t>
  </si>
  <si>
    <t>Total Water Levels at Military Installations</t>
  </si>
  <si>
    <t>jpuleo: Jack Puleo, ssmalls: Stephanie Patch, jdietri1: Joel Dietrich, fyshi: Fengyan Shi, dr_chris: Christopher Lashley, keesned: Kees Nederhoff, quataert: Ellen Quataert</t>
  </si>
  <si>
    <t>jsknowle: Jenero Knowles</t>
  </si>
  <si>
    <t>2022-05-09T09:08:42.929-05:00</t>
  </si>
  <si>
    <t>2022-06-02T05:52:06.145-05:00</t>
  </si>
  <si>
    <t>PRJ-3478</t>
  </si>
  <si>
    <t>CEC_California_Hazard</t>
  </si>
  <si>
    <t>2022-05-09T12:12:03.131-05:00</t>
  </si>
  <si>
    <t>2022-05-09T12:12:06.301-05:00</t>
  </si>
  <si>
    <t>PRJ-3479</t>
  </si>
  <si>
    <t>Seaside Testbed Data Inventory for Time-varying Tsunami Hazard</t>
  </si>
  <si>
    <t>2022-05-10T21:47:37.116-05:00</t>
  </si>
  <si>
    <t>2022-05-10T21:47:40.031-05:00</t>
  </si>
  <si>
    <t>PRJ-3480</t>
  </si>
  <si>
    <t>Evaluation of Transfer Learning Models for Predicting the Lateral Strength of Reinforced Concrete Columns</t>
  </si>
  <si>
    <t>2022-05-12T23:48:16.641-05:00</t>
  </si>
  <si>
    <t>2022-05-12T23:53:40.634-05:00</t>
  </si>
  <si>
    <t>PRJ-3481</t>
  </si>
  <si>
    <t>Tsunami Centrifuge Dataset</t>
  </si>
  <si>
    <t>harrys: Samuel Harry</t>
  </si>
  <si>
    <t>extonm: Maggie Exton, hbmason: Ben Mason</t>
  </si>
  <si>
    <t>2022-05-17T13:11:01.351-05:00</t>
  </si>
  <si>
    <t>2022-05-17T14:03:56.587-05:00</t>
  </si>
  <si>
    <t>PRJ-3482</t>
  </si>
  <si>
    <t>DFSS</t>
  </si>
  <si>
    <t>2022-05-17T16:02:28.202-05:00</t>
  </si>
  <si>
    <t>2022-05-17T16:02:31.130-05:00</t>
  </si>
  <si>
    <t>PRJ-3483</t>
  </si>
  <si>
    <t>NOPP Hurricane Coastal Impacts</t>
  </si>
  <si>
    <t>olatuak: Maitane Olabarrieta</t>
  </si>
  <si>
    <t>2022-05-17T20:34:52.324-05:00</t>
  </si>
  <si>
    <t>2022-05-31T16:25:54.244-05:00</t>
  </si>
  <si>
    <t>PRJ-3484</t>
  </si>
  <si>
    <t>LEAP-2022 - Cyclic Direct Simple Shear Tests on Ottawa F65 sand: Effects of confining stress, density, and static shear stress</t>
  </si>
  <si>
    <t>PRJ-1783: LEAP-2017 GWU Laboratory Tests: 10.17603/DS2210X, PRJ-1780: LEAP-GWU-2015 Laboratory Tests: 10.17603/DS2TH7Q, PRJ-2136: LEAP-Asia-2018: Stress-strain response of Ottawa sand in Cyclic Torsional Shear Tests: 10.17603/DS2D40H, Stress-strain behavior and liquefaction strength characteristics of Ottawa F65 sand: 10.1016/j.soildyn.2020.106292</t>
  </si>
  <si>
    <t>slbibb58: Sarra Lbibb</t>
  </si>
  <si>
    <t>2022-05-18T10:04:35.680-05:00</t>
  </si>
  <si>
    <t>2022-06-24T10:04:38.491-05:00</t>
  </si>
  <si>
    <t>Liquefaction Experiments and Analysis Projects - CMMI 1635524</t>
  </si>
  <si>
    <t>PRJ-3490</t>
  </si>
  <si>
    <t>Tsunami Runup Response Function applicable to Finite Faults (TRRF-FF) Model</t>
  </si>
  <si>
    <t>2022-05-18T13:35:23.304-05:00</t>
  </si>
  <si>
    <t>2022-05-18T14:01:05.872-05:00</t>
  </si>
  <si>
    <t>10.17603/ds2-8zjk-t806</t>
  </si>
  <si>
    <t>National Science Foundation - 1630099National Science Foundation - 1735139</t>
  </si>
  <si>
    <t>PRJ-3492</t>
  </si>
  <si>
    <t>ADCIRC Parameter Estimation using Maximal Updated Density (MUD) Points</t>
  </si>
  <si>
    <t>2022-05-20T12:22:19.308-05:00</t>
  </si>
  <si>
    <t>2022-05-20T12:22:21.861-05:00</t>
  </si>
  <si>
    <t>PRJ-3494</t>
  </si>
  <si>
    <t>Global Refinery Infrastructure and Petroleum Trade Data 2020</t>
  </si>
  <si>
    <t>kcapshaw: Kendall Capshaw</t>
  </si>
  <si>
    <t>2022-05-24T12:04:33.917-05:00</t>
  </si>
  <si>
    <t>2022-06-07T09:31:03.417-05:00</t>
  </si>
  <si>
    <t>10.17603/ds2-gtyb-a835</t>
  </si>
  <si>
    <t>PRJ-3495</t>
  </si>
  <si>
    <t>Taggit Development File Sharing</t>
  </si>
  <si>
    <t>adh36: Andrew Huyser</t>
  </si>
  <si>
    <t>2022-05-26T09:37:22.524-05:00</t>
  </si>
  <si>
    <t>2022-05-26T09:37:26.327-05:00</t>
  </si>
  <si>
    <t>PRJ-3496</t>
  </si>
  <si>
    <t>Wind induced loads on hip roof overhangs of low rise building (Phase 2)</t>
  </si>
  <si>
    <t>Wind induced loads on hip roof overhangs of low rise building: 10.17603/ds2-8nyb-dm44</t>
  </si>
  <si>
    <t>dechen: Dejiang Chen, kmost002: Karim Mostafa</t>
  </si>
  <si>
    <t>2022-05-27T18:40:03.361-05:00</t>
  </si>
  <si>
    <t>2022-05-29T11:26:15.176-05:00</t>
  </si>
  <si>
    <t>Florida Building Commission - Project# B83FC1</t>
  </si>
  <si>
    <t>PRJ-3497</t>
  </si>
  <si>
    <t>Paleotempestology annotated bibliography</t>
  </si>
  <si>
    <t>2022-05-28T02:08:18.943-05:00</t>
  </si>
  <si>
    <t>2022-05-28T05:12:48.212-05:00</t>
  </si>
  <si>
    <t>2022-05-29T11:20:31.441-05:00</t>
  </si>
  <si>
    <t>2022-06-07T13:25:33.155-05:00</t>
  </si>
  <si>
    <t>PRJ-3499</t>
  </si>
  <si>
    <t>ARkStorm 2.0: Atmospheric Simulations Depicting Extreme Storm Scenarios Capable of Producing a California Megaflood</t>
  </si>
  <si>
    <t>Future precipitation increase from very high resolution ensemble downscaling of extreme atmospheric river storms in California: https://www.science.org/doi/full/10.1126/sciadv.aba1323, Simulating and evaluating atmospheric river‚Äêinduced precipitation extremes along the US Pacific Coast: Case studies from 1980‚Äì2017: https://agupubs.onlinelibrary.wiley.com/doi/full/10.1029/2019JD031554, Climate change is increasing the risk of a California megaflood: TBD, Weather Research and Forecasting Model (WRF V4.3): https://www.mmm.ucar.edu/weather-research-and-forecasting-model, Community Earth System Model Large Ensemble Experiment (CESM1-LENS): https://www.cesm.ucar.edu/projects/community-projects/LENS, ARkStorm 1.0 (2011): https://doi.org/10.3133/ofr20101312</t>
  </si>
  <si>
    <t>xyhuang: Xingying Huang</t>
  </si>
  <si>
    <t>dlswain: Daniel Swain</t>
  </si>
  <si>
    <t>2022-05-30T02:23:06.222-05:00</t>
  </si>
  <si>
    <t>2022-06-24T10:13:33.673-05:00</t>
  </si>
  <si>
    <t>10.17603/ds2-mzgn-cy51</t>
  </si>
  <si>
    <t>Yuba Water Agency - N/ACalifornia Department of Water Resources - N/ANational Science Foundation - 1854761</t>
  </si>
  <si>
    <t>PRJ-3500</t>
  </si>
  <si>
    <t>Wind induced loads on hip roof overhangs of low rise building (Phase II)</t>
  </si>
  <si>
    <t>2022-05-30T09:44:58.041-05:00</t>
  </si>
  <si>
    <t>2022-06-01T13:55:40.561-05:00</t>
  </si>
  <si>
    <t>PRJ-3501</t>
  </si>
  <si>
    <t>Laura - Damage Detection</t>
  </si>
  <si>
    <t>2022-05-30T10:08:44.132-05:00</t>
  </si>
  <si>
    <t>2022-05-30T10:08:46.291-05:00</t>
  </si>
  <si>
    <t>PRJ-3502</t>
  </si>
  <si>
    <t>Active-Source and Passive-Wavefield 3-Component Nodal Station Measurements at the Garner Valley Downhole Array</t>
  </si>
  <si>
    <t>brcox: Brady Cox, jpvant: Joseph Vantassel, jcrocker: Jodie Crocker, vantaj94: Joseph Vantassel</t>
  </si>
  <si>
    <t>2022-05-30T13:49:45.293-05:00</t>
  </si>
  <si>
    <t>2022-06-14T13:10:22.706-05:00</t>
  </si>
  <si>
    <t>3D Ambient Noise Tomography (3D ANT) for Natural Hazards Engineering - CMMI-1931162</t>
  </si>
  <si>
    <t>PRJ-3510</t>
  </si>
  <si>
    <t>Surfzone Energy Cascades: Alongshore array of current meters and pressure gages in 2 m depth, and one gage in ~1 m depth, Duck, NC</t>
  </si>
  <si>
    <t>2022-05-31T11:43:07.418-05:00</t>
  </si>
  <si>
    <t>2022-06-01T17:32:21.647-05:00</t>
  </si>
  <si>
    <t>Surfzone Energy Cascades - 1948137</t>
  </si>
  <si>
    <t>PRJ-3504</t>
  </si>
  <si>
    <t>Nathan's Expermit (Part2)</t>
  </si>
  <si>
    <t>fnetsch: Frank Netscher</t>
  </si>
  <si>
    <t>2022-05-31T11:44:01.691-05:00</t>
  </si>
  <si>
    <t>2022-05-31T11:59:31.489-05:00</t>
  </si>
  <si>
    <t>PRJ-3512</t>
  </si>
  <si>
    <t>versioning test 5/31/22</t>
  </si>
  <si>
    <t>2022-05-31T11:47:12.863-05:00</t>
  </si>
  <si>
    <t>2022-05-31T11:50:36.092-05:00</t>
  </si>
  <si>
    <t>PRJ-3513</t>
  </si>
  <si>
    <t>Surfzone ADVS</t>
  </si>
  <si>
    <t>2022-05-31T15:23:46.220-05:00</t>
  </si>
  <si>
    <t>2022-05-31T15:26:16.332-05:00</t>
  </si>
  <si>
    <t>PRJ-3514</t>
  </si>
  <si>
    <t>U.S. National Vs30 Maps Informed by Remote Sensing and Machine Learning</t>
  </si>
  <si>
    <t>2022-06-01T22:35:21.807-05:00</t>
  </si>
  <si>
    <t>2022-06-02T16:19:17.002-05:00</t>
  </si>
  <si>
    <t>10.17603/ds2-80d8-9m83</t>
  </si>
  <si>
    <t>PRJ-3515</t>
  </si>
  <si>
    <t>Disaster Training For High School Students</t>
  </si>
  <si>
    <t>umutkaan: Umut Kaan Dindar</t>
  </si>
  <si>
    <t>2022-06-04T11:06:15.827-05:00</t>
  </si>
  <si>
    <t>2022-06-04T11:06:18.101-05:00</t>
  </si>
  <si>
    <t>PRJ-3516</t>
  </si>
  <si>
    <t>RAPID: Disparities in Business and Nonprofit Impact and Recovery from Hurricane Harvey, COVID-19, and Hurricane Laura</t>
  </si>
  <si>
    <t>PRJ-3171 | Examining Organizational Disruption and Recovery Post Hurricane Harvey in Southeast, Texas: https://www.designsafe-ci.org/data/browser/public/designsafe.storage.published/PRJ-3171</t>
  </si>
  <si>
    <t>joy2021: Joy Semien, mmeyer: Michelle Meyer</t>
  </si>
  <si>
    <t>2022-06-06T07:53:06.835-05:00</t>
  </si>
  <si>
    <t>2022-06-06T08:13:28.406-05:00</t>
  </si>
  <si>
    <t>RAPID: Disparities in Business and Nonprofit Impact and Recovery from Hurricane Harvey, COVID-19, and Hurricane Laura - NSF 2053985</t>
  </si>
  <si>
    <t>PRJ-3517</t>
  </si>
  <si>
    <t>Vs30 Estimates in California from the P-wave Seismogram Approach</t>
  </si>
  <si>
    <t>2022-06-06T19:12:24.764-05:00</t>
  </si>
  <si>
    <t>2022-06-15T17:20:42.150-05:00</t>
  </si>
  <si>
    <t>10.17603/ds2-6wq5-c559</t>
  </si>
  <si>
    <t>USGS Grant - G19AP00104</t>
  </si>
  <si>
    <t>PRJ-3518</t>
  </si>
  <si>
    <t>Database of Flanged Reinforced Concrete Squat Walls</t>
  </si>
  <si>
    <t>2022-06-07T07:52:03.938-05:00</t>
  </si>
  <si>
    <t>2022-06-08T23:37:07.645-05:00</t>
  </si>
  <si>
    <t>10.17603/ds2-nqqt-za42</t>
  </si>
  <si>
    <t>National Natural Science Foundation of China - 52108177</t>
  </si>
  <si>
    <t>PRJ-3519</t>
  </si>
  <si>
    <t>Galveston Bay Social Vulnerability Index and Application to Aboveground Storage Tank</t>
  </si>
  <si>
    <t>cc126: Chloe Chen, vo8: Valentina Osorio, evanj939: Evan Jasica, lverd: Luis Verdin-Gomez, kcapshaw: Kendall Capshaw</t>
  </si>
  <si>
    <t>evanj939: Evan Jasica</t>
  </si>
  <si>
    <t>2022-06-07T15:34:12.530-05:00</t>
  </si>
  <si>
    <t>2022-06-07T20:20:55.649-05:00</t>
  </si>
  <si>
    <t>PRJ-3520</t>
  </si>
  <si>
    <t>2022-06-10T01:23:02.156-05:00</t>
  </si>
  <si>
    <t>2022-06-10T01:26:26.849-05:00</t>
  </si>
  <si>
    <t>10.17603/ds2-d656-6w64</t>
  </si>
  <si>
    <t>PRJ-3521</t>
  </si>
  <si>
    <t>Active-source and Passive-wavefield DAS and Nodal Station Measurements at the Newberry Florida Site</t>
  </si>
  <si>
    <t>ttk: Khiem Tran</t>
  </si>
  <si>
    <t>aserabb: Aser Abbas, fymenq: Farnyuh Menq, jcrocker: Jodie Crocker, sabtal: Sabrina Talghader, tobeony: Tobe Onyekwelu, d46r122: Daynen Clouse, icorey: Isabella Corey</t>
  </si>
  <si>
    <t>2022-06-10T12:32:29.302-05:00</t>
  </si>
  <si>
    <t>2022-06-27T14:18:08.227-05:00</t>
  </si>
  <si>
    <t>PRJ-3522</t>
  </si>
  <si>
    <t>Post-earthquake building damage and business resilience survey design and pilot studies</t>
  </si>
  <si>
    <t>ckroll: Cynthia Kroll, awein: Anne Wein</t>
  </si>
  <si>
    <t>2022-06-10T15:20:03.392-05:00</t>
  </si>
  <si>
    <t>2022-06-10T15:20:06.461-05:00</t>
  </si>
  <si>
    <t>PRJ-3523</t>
  </si>
  <si>
    <t>NWS Damage shapefiles - testing</t>
  </si>
  <si>
    <t>ipark: Ian Park, adh36: Andrew Huyser</t>
  </si>
  <si>
    <t>2022-06-10T15:46:34.231-05:00</t>
  </si>
  <si>
    <t>2022-06-10T15:49:08.743-05:00</t>
  </si>
  <si>
    <t>PRJ-3524</t>
  </si>
  <si>
    <t>Essential but unexpected, underprotected, and undervalued COVID heroes: Individual-work-family triangulation of frontline retail workers</t>
  </si>
  <si>
    <t>sam_good: Samantha Good</t>
  </si>
  <si>
    <t>2022-06-10T16:13:33.819-05:00</t>
  </si>
  <si>
    <t>2022-06-14T12:20:11.624-05:00</t>
  </si>
  <si>
    <t>Social Sciences and Humanities Research Council Canada Insight Development Grants - 430-2021-00352</t>
  </si>
  <si>
    <t>PRJ-3525</t>
  </si>
  <si>
    <t>Comparing Social Vulnerability and Population Loss in Puerto Rico after Hurricane Maria</t>
  </si>
  <si>
    <t>CDC SVI Documentation 2016: https://www.atsdr.cdc.gov/placeandhealth/svi/documentation/SVI_documentation_2016.html, Flanagan, B. E., et al. (2011). A Social Vulnerability Index for Disaster Management. Journal of Homeland Security and Emergency Management: https://doi.org/10.2202/1547-7355.1792</t>
  </si>
  <si>
    <t>jocewest: Jocelyn West</t>
  </si>
  <si>
    <t>2022-06-14T14:48:03.575-05:00</t>
  </si>
  <si>
    <t>2022-06-17T15:29:42.346-05:00</t>
  </si>
  <si>
    <t>10.17603/ds2-2wys-cx11</t>
  </si>
  <si>
    <t>PRJ-3526</t>
  </si>
  <si>
    <t>RAPID Data Curation Test</t>
  </si>
  <si>
    <t>kdedinsk: Karen Dedinsky</t>
  </si>
  <si>
    <t>jpeltier: Jaqueline Zdebski, grilliot: Michael Grilliot, awlyda: Andrew Lyda</t>
  </si>
  <si>
    <t>2022-06-14T14:58:20.999-05:00</t>
  </si>
  <si>
    <t>2022-06-15T12:00:22.126-05:00</t>
  </si>
  <si>
    <t>PRJ-3527</t>
  </si>
  <si>
    <t>Site response San Giuliano di Puglia</t>
  </si>
  <si>
    <t>t_fierro: Tony Fierro</t>
  </si>
  <si>
    <t>2022-06-15T03:55:37.771-05:00</t>
  </si>
  <si>
    <t>2022-06-15T03:55:41.400-05:00</t>
  </si>
  <si>
    <t>PRJ-3528</t>
  </si>
  <si>
    <t>Scenario-based Hurricane Risk Analysis (SHRA) Framework</t>
  </si>
  <si>
    <t>rxm562: Ram Krishna Mazumder</t>
  </si>
  <si>
    <t>rkm98: Ram Krishna Mazumder, amin136: Seyyed Amin Enderami, esutley: Elaina Sutley</t>
  </si>
  <si>
    <t>2022-06-16T16:03:14.060-05:00</t>
  </si>
  <si>
    <t>2022-06-16T16:15:41.980-05:00</t>
  </si>
  <si>
    <t>PRJ-3529</t>
  </si>
  <si>
    <t>Data, model setup and simulation output from "Estuarine response to storm surge and sea level rise associated with channel deepening: A flood vulnerability assessment of southwest Louisiana, USA"</t>
  </si>
  <si>
    <t>maqsood_: Maqsood Mansur</t>
  </si>
  <si>
    <t>2022-06-17T09:47:19.160-05:00</t>
  </si>
  <si>
    <t>2022-07-05T15:46:26.541-05:00</t>
  </si>
  <si>
    <t>PRJ-3530</t>
  </si>
  <si>
    <t>earthquake</t>
  </si>
  <si>
    <t>zifeiyu: Cheng Xiu</t>
  </si>
  <si>
    <t>2022-06-21T00:58:03.809-05:00</t>
  </si>
  <si>
    <t>2022-06-21T00:58:06.087-05:00</t>
  </si>
  <si>
    <t>PRJ-3532</t>
  </si>
  <si>
    <t>GMProcess Kernel</t>
  </si>
  <si>
    <t>emt: Eric Thompson</t>
  </si>
  <si>
    <t>2022-06-24T17:26:52.914-05:00</t>
  </si>
  <si>
    <t>2022-06-24T17:26:55.429-05:00</t>
  </si>
  <si>
    <t>PRJ-3533</t>
  </si>
  <si>
    <t>2022 RAPID Workshop at 12NCEE</t>
  </si>
  <si>
    <t>lowes: Laura Lowes, mjolsen: Michael Olsen, jberman: Jeffrey Berman</t>
  </si>
  <si>
    <t>lhogan: Lucas Hogan, bindal95: Abhinav Bindal, eburgos: Erick A. Burgos, cblandon: Carlos Blandon, haro1820: Hailey-Rae Rose, dlallema: David Lallemant, ams082: Amanpreet Singh, gfaraone: Gloria faraone, thum2: Tat Shing Thum, lianne96: Lianne Brito, carteta: Carlos Arteta, orozcoog: Gustavo Orozco</t>
  </si>
  <si>
    <t>2022-06-24T23:40:46.667-05:00</t>
  </si>
  <si>
    <t>2022-06-27T12:39:50.605-05:00</t>
  </si>
  <si>
    <t>PRJ-3534</t>
  </si>
  <si>
    <t>SUMMEER Workshop ‚Äì Understanding Data Needs for Sustainable Post-Disaster Material Management</t>
  </si>
  <si>
    <t>SUMMEER ‚Äì 3 March 2020 Tennessee Tornadoes: 10.17603/ds2-6s7x-wc12, SUMMEER ‚Äì 19 May 2020 Midland Michigan Flooding Event: 10.17603/ds2-7ee1-4389, SUMMEER ‚Äì 27 August 2020 Hurricane Laura: 10.17603/ds2-23tn-fg62</t>
  </si>
  <si>
    <t>hj20bf: Hiba Jalloul</t>
  </si>
  <si>
    <t>2022-06-28T13:30:49.077-05:00</t>
  </si>
  <si>
    <t>2022-06-28T14:09:21.098-05:00</t>
  </si>
  <si>
    <t>10.17603/ds2-7csa-ax62</t>
  </si>
  <si>
    <t>PRJ-3535</t>
  </si>
  <si>
    <t>GSP 2022 SURGE: Spill Risk Modeling</t>
  </si>
  <si>
    <t>cc126: Chloe Chen, lverd: Luis Verdin-Gomez, evanj939: Evan Jasica, vo8: Valentina Osorio</t>
  </si>
  <si>
    <t>2022-06-28T16:22:45.731-05:00</t>
  </si>
  <si>
    <t>2022-06-28T16:55:10.771-05:00</t>
  </si>
  <si>
    <t>PRJ-3542</t>
  </si>
  <si>
    <t>StEER 22 June 2022, Afghanistan, Mw 5.9 Earthquake</t>
  </si>
  <si>
    <t>dprev: David Prevatt, droueche: David Roueche, ianrob30: Ian Robertson, mosalam: Khalid Mosalam</t>
  </si>
  <si>
    <t>asafiey: Amir Safiey, alammo37: Mohammad Alam, selimucb: Selim Gunay, archbold: Jorge Archbold</t>
  </si>
  <si>
    <t>2022-06-29T15:28:01.176-05:00</t>
  </si>
  <si>
    <t>2022-06-29T18:47:01.034-05:00</t>
  </si>
  <si>
    <t>PRJ-3544</t>
  </si>
  <si>
    <t>Horizontal-to-Vertical Spectral Ratio (HVSR) Method Metadata</t>
  </si>
  <si>
    <t>simsmith: Simrill Smith, jhubler: Jonathan Hubler</t>
  </si>
  <si>
    <t>2022-07-05T12:55:09.743-05:00</t>
  </si>
  <si>
    <t>2022-07-05T12:55:13.271-05:00</t>
  </si>
  <si>
    <t>PRJ-3546</t>
  </si>
  <si>
    <t>Identifying the Public Health Implications of Disaster Research‚ÄîCONVERGE Extreme Events Research Check Sheets Series</t>
  </si>
  <si>
    <t>Natural Hazards Engineering Research Infrastructure (NHERI) CONVERGE Facility: https://converge.colorado.edu, CONVERGE Extreme Events Research Check Sheets Series: https://converge.colorado.edu/resources/check-sheets/, CONVERGE Training Modules: https://converge.colorado.edu/resources/training-modules/</t>
  </si>
  <si>
    <t>caev8264: Candace Evans, loripeek: Lori Peek</t>
  </si>
  <si>
    <t>2022-07-06T14:25:38.908-05:00</t>
  </si>
  <si>
    <t>2022-08-09T12:34:14.957-05:00</t>
  </si>
  <si>
    <t>10.17603/ds2-81k9-j684</t>
  </si>
  <si>
    <t>PRJ-3547</t>
  </si>
  <si>
    <t>StEER - 2 July 2022, Iran, Mw 6.0 Earthquake Sequence</t>
  </si>
  <si>
    <t>dprev: Name not found, droueche: David Roueche, ianrob30: Ian Robertson, tkijewsk: Tracy Kijewski-Correa</t>
  </si>
  <si>
    <t>asafiey: Amir Safiey, alammo37: Mohammad Alam, selimucb: Name not found, archbold: Jorge Archbold</t>
  </si>
  <si>
    <t>2022-07-06T20:44:02.933-05:00</t>
  </si>
  <si>
    <t>2022-07-07T19:50:12.978-05:00</t>
  </si>
  <si>
    <t>PRJ-3549</t>
  </si>
  <si>
    <t>ISROC</t>
  </si>
  <si>
    <t>2022-07-10T07:26:25.842-05:00</t>
  </si>
  <si>
    <t>2022-07-10T07:26:29.256-05:00</t>
  </si>
  <si>
    <t>PRJ-3550</t>
  </si>
  <si>
    <t>Galveston Island (TX) Electric Power Network Data</t>
  </si>
  <si>
    <t>Parametrized Wind‚ÄìSurge‚ÄìWave Fragility Functions for Wood Utility Poles: https://doi.org/10.1061/(ASCE)ST.1943-541X.0003319</t>
  </si>
  <si>
    <t>yousef_m: Yousef Darestani</t>
  </si>
  <si>
    <t>2022-07-11T10:23:50.430-05:00</t>
  </si>
  <si>
    <t>2022-07-13T13:46:16.247-05:00</t>
  </si>
  <si>
    <t>10.17603/ds2-j1fe-b390</t>
  </si>
  <si>
    <t>PRJ-3551</t>
  </si>
  <si>
    <t>Compound Hazards during Hurricanes</t>
  </si>
  <si>
    <t>awx1111: Rodolfo Hernandez</t>
  </si>
  <si>
    <t>2022-07-11T10:58:25.217-05:00</t>
  </si>
  <si>
    <t>2022-07-11T11:20:58.749-05:00</t>
  </si>
  <si>
    <t>PRJ-3552</t>
  </si>
  <si>
    <t>Risk, Equity in Disaster RED Lab</t>
  </si>
  <si>
    <t>2022-07-11T11:22:35.790-05:00</t>
  </si>
  <si>
    <t>2022-07-11T11:22:38.468-05:00</t>
  </si>
  <si>
    <t>PRJ-3553</t>
  </si>
  <si>
    <t>DEM Collapse Structures</t>
  </si>
  <si>
    <t>tg841412: Fernando Garcia</t>
  </si>
  <si>
    <t>xyqian: Xinyi Qian, jonbray: Name not found</t>
  </si>
  <si>
    <t>2022-07-11T18:36:28.511-05:00</t>
  </si>
  <si>
    <t>2022-07-11T18:38:32.920-05:00</t>
  </si>
  <si>
    <t>PRJ-3554</t>
  </si>
  <si>
    <t>Recent advances in computational methodologies for real-time hybrid simulation of engineering structures</t>
  </si>
  <si>
    <t>apalacio: Alejandro Palacio-Betancur</t>
  </si>
  <si>
    <t>2022-07-13T17:43:13.272-05:00</t>
  </si>
  <si>
    <t>2022-07-14T14:56:39.162-05:00</t>
  </si>
  <si>
    <t>PRJ-3555</t>
  </si>
  <si>
    <t>Linwood Tornado 2019 Photos</t>
  </si>
  <si>
    <t>darh: David Reyes Hogg</t>
  </si>
  <si>
    <t>2022-07-14T16:10:24.900-05:00</t>
  </si>
  <si>
    <t>2022-07-14T16:10:29.479-05:00</t>
  </si>
  <si>
    <t>PRJ-3556</t>
  </si>
  <si>
    <t>Moore Tornado 2013 damage photos</t>
  </si>
  <si>
    <t>darh: David Reyes Hogg, adh36: Andrew Huyser</t>
  </si>
  <si>
    <t>2022-07-19T16:53:24.320-05:00</t>
  </si>
  <si>
    <t>2022-07-19T16:53:27.087-05:00</t>
  </si>
  <si>
    <t>PRJ-3558</t>
  </si>
  <si>
    <t>2022 RAPID Facility 4-day Workshop</t>
  </si>
  <si>
    <t>troyt: Troy Tanner, lowes: Laura Lowes, jberman: Jeffrey Berman, mjolsen: Michael Olsen</t>
  </si>
  <si>
    <t>adioso: Alex Dioso, dstro9: Daniel Stromecki, grilliot: Michael Grilliot, uwrapid: Michael Grilliot, jpeltier: Jaqueline Zdebski, aspears1: Amber Spears, duao0712: Ao Du, ucqncmo: Carlos Molina Hutt, cc072000: Chen Chen, zbeyzaei: Christine Beyzaei, doidowu: Dorcas Idowu, elliot_n: Elliot Nichols, eobonyo: Esther Obonyo, idil: Idil Deniz Akin, gduan: Jennifer Duan, jiannan: Jiannan Cai, washburk: Name not found, keenharr: Kathleen Harris, kellykja: Kelly Anderson, kavrithi: Kleio Avrithi, lannthi: Lan Nguyen, larnold: Lorne Arnold, alammo37: Mohammad Alam, mhead: Monique Head, bibinadi: Nadia Koyratty, rhamburg: Rachel Hamburger, sklepac: Steven Klepac, yhudel: Yao Hu, awlyda: Name not found, kdedinsk: Name not found, chee: Erzhuo Che, jhubler: Jonathan Hubler, javi3949: Jamie Vickery, njafari: Navid Jafari, nerrett1: Nicole Errett, cgorml: Ciara Gormley, avermaak: Allison Vermaak, keelypat: Keely Patelski, jalland: Joshua Alland, mgsoto: Mariantonieta Gutierrez Soto</t>
  </si>
  <si>
    <t>2022-07-20T12:37:48.216-05:00</t>
  </si>
  <si>
    <t>2022-07-26T18:36:44.080-05:00</t>
  </si>
  <si>
    <t>PRJ-3559</t>
  </si>
  <si>
    <t>Upload Data and Metadata to GMDB from gmprocess</t>
  </si>
  <si>
    <t>2022-07-20T14:43:35.219-05:00</t>
  </si>
  <si>
    <t>2022-07-20T14:43:38.714-05:00</t>
  </si>
  <si>
    <t>PRJ-3560</t>
  </si>
  <si>
    <t>National Liquefaction Loss Database</t>
  </si>
  <si>
    <t>alex153: Alexander Chansky</t>
  </si>
  <si>
    <t>bmoaveni: Name not found</t>
  </si>
  <si>
    <t>2022-07-20T16:30:38.089-05:00</t>
  </si>
  <si>
    <t>2022-08-05T15:13:04.533-05:00</t>
  </si>
  <si>
    <t>10.17603/ds2-exeg-dy75</t>
  </si>
  <si>
    <t>US Geological Survey NEHRP - G19AP00023</t>
  </si>
  <si>
    <t>PRJ-3561</t>
  </si>
  <si>
    <t>NGA-East: Extended ground motion database</t>
  </si>
  <si>
    <t>erathje: Ellen Rathje, ml47544: Meibai Li</t>
  </si>
  <si>
    <t>2022-07-21T23:24:12.289-05:00</t>
  </si>
  <si>
    <t>2022-07-22T10:21:16.516-05:00</t>
  </si>
  <si>
    <t>PRJ-3562</t>
  </si>
  <si>
    <t>186n-Downburst_Transmission_Tower</t>
  </si>
  <si>
    <t>aelawadyUser's name not found</t>
  </si>
  <si>
    <t>mmatu016: Manuel Matus, dechen: Dejiang Chen, kalawode: Kehinde Alawode</t>
  </si>
  <si>
    <t>2022-07-22T12:27:25.607-05:00</t>
  </si>
  <si>
    <t>2022-07-22T12:27:27.897-05:00</t>
  </si>
  <si>
    <t>PRJ-3563</t>
  </si>
  <si>
    <t>Ida-BD: pre- and post-disaster high-resolution satellite imagery for building damage assessment from Hurricane Ida</t>
  </si>
  <si>
    <t>cclee: Cheng-Chun Lee</t>
  </si>
  <si>
    <t>2022-07-25T13:06:07.173-05:00</t>
  </si>
  <si>
    <t>2022-07-25T14:22:29.167-05:00</t>
  </si>
  <si>
    <t>10.17603/ds2-pd9h-6k05</t>
  </si>
  <si>
    <t>PRJ-3570</t>
  </si>
  <si>
    <t>Geer Montana Flood</t>
  </si>
  <si>
    <t>frankek: Name not found, jdharman: Daniel Harman</t>
  </si>
  <si>
    <t>2022-07-26T11:47:56.331-05:00</t>
  </si>
  <si>
    <t>2022-07-26T11:47:59.734-05:00</t>
  </si>
  <si>
    <t>PRJ-3572</t>
  </si>
  <si>
    <t>Rapid AD</t>
  </si>
  <si>
    <t>2022-07-26T15:32:43.884-05:00</t>
  </si>
  <si>
    <t>2022-07-26T15:32:46.371-05:00</t>
  </si>
  <si>
    <t>PRJ-3574</t>
  </si>
  <si>
    <t>RApp Workshop examples</t>
  </si>
  <si>
    <t>dgram82: Diana Ramirez-Rios</t>
  </si>
  <si>
    <t>2022-07-26T16:31:38.771-05:00</t>
  </si>
  <si>
    <t>2022-07-26T16:31:42.927-05:00</t>
  </si>
  <si>
    <t>PRJ-3575</t>
  </si>
  <si>
    <t>Williams Flats</t>
  </si>
  <si>
    <t>idil: Idil Deniz Akin</t>
  </si>
  <si>
    <t>2022-07-26T16:46:21.070-05:00</t>
  </si>
  <si>
    <t>2022-07-26T16:46:24.954-05:00</t>
  </si>
  <si>
    <t>PRJ-3576</t>
  </si>
  <si>
    <t>amir</t>
  </si>
  <si>
    <t>asafiey: Amir Safiey</t>
  </si>
  <si>
    <t>2022-07-26T16:47:13.671-05:00</t>
  </si>
  <si>
    <t>2022-07-26T16:47:16.145-05:00</t>
  </si>
  <si>
    <t>2022 Geer Montana Flood</t>
  </si>
  <si>
    <t>jdharman: Daniel Harman</t>
  </si>
  <si>
    <t>frankek: Name not found, alemnitz: Anne Lemnitzer, cockeril: Tim Cockerill, csjansen: Craig Jansen</t>
  </si>
  <si>
    <t>akunz00: Amber Kunz, markertk: Kaleb Markert, nstark: Nina Stark, blingwa1: Bret Lingwall, elliot_n: Elliot Nichols, jhubler: Jonathan Hubler, tg826821: Michael Gardner</t>
  </si>
  <si>
    <t>2022-07-27T11:53:56.834-05:00</t>
  </si>
  <si>
    <t>2022-07-28T16:15:18.173-05:00</t>
  </si>
  <si>
    <t>PRJ-3578</t>
  </si>
  <si>
    <t>DesignSafe Hackathon 2022 - Team 5</t>
  </si>
  <si>
    <t>mahsanu: Md Safwan Ahsanullah, pa2178: Prateek Arora, liziyou: Yue Dong, bpachev: Benjamin Pachev</t>
  </si>
  <si>
    <t>2022-07-27T12:17:04.179-05:00</t>
  </si>
  <si>
    <t>2022-09-20T12:47:56.959-05:00</t>
  </si>
  <si>
    <t>PRJ-3580</t>
  </si>
  <si>
    <t>RAPID: Can Big Ideas About Resilience Survive the Reality of a Disaster? Built Environment Policy and Recovery After the Marshall Fire</t>
  </si>
  <si>
    <t>crwode: Deserai Crow</t>
  </si>
  <si>
    <t>dickikat: Katherine Dickinson, rdevoss: Rick Devoss, ealbrigh: Elizabeth Albright, rumbach: Andrew Rumbach</t>
  </si>
  <si>
    <t>2022-07-27T16:00:14.374-05:00</t>
  </si>
  <si>
    <t>2022-09-07T10:45:11.443-05:00</t>
  </si>
  <si>
    <t>RAPID - 2220589</t>
  </si>
  <si>
    <t>PRJ-3581</t>
  </si>
  <si>
    <t>Car Tool</t>
  </si>
  <si>
    <t>2022-07-28T09:41:43.036-05:00</t>
  </si>
  <si>
    <t>2022-07-28T09:41:46.012-05:00</t>
  </si>
  <si>
    <t>PRJ-3588</t>
  </si>
  <si>
    <t>National Full-Scale Testing Infrastructure for Community Hardening in Extreme Wind, Surge, and Wave Events (NICHE)</t>
  </si>
  <si>
    <t>lombardo: Frank Lombardo</t>
  </si>
  <si>
    <t>lombardo: Frank Lombardo, rhee16: Daniel Rhee, smoon16: Sung Min Moon</t>
  </si>
  <si>
    <t>2022-07-28T16:06:28.380-05:00</t>
  </si>
  <si>
    <t>2022-08-01T17:10:45.736-05:00</t>
  </si>
  <si>
    <t>Mid-scale Research Infrastructure-1 award - 2131961</t>
  </si>
  <si>
    <t>PRJ-3589</t>
  </si>
  <si>
    <t>geojson with styling example</t>
  </si>
  <si>
    <t>2022-07-29T10:22:21.512-05:00</t>
  </si>
  <si>
    <t>2022-07-29T12:33:43.611-05:00</t>
  </si>
  <si>
    <t>PRJ-3590</t>
  </si>
  <si>
    <t>CAREER: Accelerating Real-time Hybrid Physical-Numerical Simulations in Natural Hazards Engineering with a Graphics Processing Unit (GPU)-driven Paradigm</t>
  </si>
  <si>
    <t>jonswap: Pedro Lomonaco, sekia: Name not found, tbmaddux: Name not found</t>
  </si>
  <si>
    <t>2022-07-29T12:10:10.011-05:00</t>
  </si>
  <si>
    <t>2022-07-29T12:16:46.905-05:00</t>
  </si>
  <si>
    <t>PRJ-3591</t>
  </si>
  <si>
    <t>pwave-dancers</t>
  </si>
  <si>
    <t>baagee: Yongjin Choi</t>
  </si>
  <si>
    <t>2022-07-29T13:41:59.855-05:00</t>
  </si>
  <si>
    <t>2022-07-29T13:42:03.790-05:00</t>
  </si>
  <si>
    <t>PRJ-3592</t>
  </si>
  <si>
    <t>X-AI for liquefaction predictions using CPT data</t>
  </si>
  <si>
    <t>kks32: Krishna Kumar, mas_tacc: Masoud Nobahar, dawnish: Nishkarsha Dawadi, eajorlou: Elham Ajorlou, pbassal: Patrick Bassal</t>
  </si>
  <si>
    <t>2022-07-29T13:48:25.054-05:00</t>
  </si>
  <si>
    <t>2022-08-17T12:41:42.558-05:00</t>
  </si>
  <si>
    <t>PRJ-3593</t>
  </si>
  <si>
    <t>Neural network model for predicting p-wave arrival</t>
  </si>
  <si>
    <t>ml47544: Meibai Li, soolmazk: Soolmaz Khoshkalam, sajan: Name not found, aserabb: Aser Abbas</t>
  </si>
  <si>
    <t>2022-07-30T14:11:04.926-05:00</t>
  </si>
  <si>
    <t>2022-07-30T14:11:08.262-05:00</t>
  </si>
  <si>
    <t>PRJ-3594</t>
  </si>
  <si>
    <t>Research Experiences for Undergraduates (REU), NHERI 2022: Title of Your Paper Here</t>
  </si>
  <si>
    <t>joannUser's name not found</t>
  </si>
  <si>
    <t>kvielma: Name not found, nelsor99: Robin Nelson</t>
  </si>
  <si>
    <t>2022-07-31T09:09:10.524-05:00</t>
  </si>
  <si>
    <t>2022-07-31T09:14:38.457-05:00</t>
  </si>
  <si>
    <t>NSF, Natural Hazards Engineering Research Infrrastructure, Network Coordination Office - 2129782</t>
  </si>
  <si>
    <t>PRJ-3595</t>
  </si>
  <si>
    <t>R21 Methow Valley Wildfire Smoke</t>
  </si>
  <si>
    <t>2022-08-01T09:10:46.152-05:00</t>
  </si>
  <si>
    <t>2022-08-01T09:10:48.646-05:00</t>
  </si>
  <si>
    <t>PRJ-3596</t>
  </si>
  <si>
    <t>Prediction of Shear Failure in Concrete Beams without Shear Reinforcement</t>
  </si>
  <si>
    <t>jpavelka: Jacob Pavelka</t>
  </si>
  <si>
    <t>2022-08-03T16:30:12.506-05:00</t>
  </si>
  <si>
    <t>2022-08-03T16:30:15.421-05:00</t>
  </si>
  <si>
    <t>PRJ-3597</t>
  </si>
  <si>
    <t>Dune Erosion During Storms: A Large-Scale Experiment (project)</t>
  </si>
  <si>
    <t>jpuleo: Jack Puleo</t>
  </si>
  <si>
    <t>thsu: Name not found, mwengrove: Name not found, dancox: Daniel Cox</t>
  </si>
  <si>
    <t>jpuleo: Jack Puleo, mwengrove: Name not found, cacr: Maria Pontiki</t>
  </si>
  <si>
    <t>2022-08-04T10:06:54.694-05:00</t>
  </si>
  <si>
    <t>2022-08-19T14:15:51.802-05:00</t>
  </si>
  <si>
    <t>PRJ-3598</t>
  </si>
  <si>
    <t>NOAA_UFS_CAT</t>
  </si>
  <si>
    <t>gseroka: Greg Seroka</t>
  </si>
  <si>
    <t>2022-08-04T13:56:42.732-05:00</t>
  </si>
  <si>
    <t>2022-08-08T10:26:50.470-05:00</t>
  </si>
  <si>
    <t>PRJ-3599</t>
  </si>
  <si>
    <t>Identifying best low-d.o.f. surrogate models for complex structures by combining FEM and ML</t>
  </si>
  <si>
    <t>tao: Shitao Shi</t>
  </si>
  <si>
    <t>lowes: Laura Lowes, pmackenz: Peter Mackenzie-Helnwein, loulin: Louis Lin, srazi: Shayan Razi, saanchik: Saanchi Singh Kaushal, tepei: Te Pei</t>
  </si>
  <si>
    <t>2022-08-05T05:00:01.996-05:00</t>
  </si>
  <si>
    <t>2022-08-05T15:04:19.588-05:00</t>
  </si>
  <si>
    <t>PRJ-3600</t>
  </si>
  <si>
    <t>StEER - 27 July 2022, Philippines, Mw 7.0 Earthquake</t>
  </si>
  <si>
    <t>dprev: Name not found, mosalam: Khalid Mosalam, ianrob30: Ian Robertson, droueche: David Roueche</t>
  </si>
  <si>
    <t>selimucb: Name not found, alammo37: Mohammad Alam, asafiey: Amir Safiey</t>
  </si>
  <si>
    <t>2022-08-06T12:47:03.937-05:00</t>
  </si>
  <si>
    <t>2022-08-06T13:23:42.932-05:00</t>
  </si>
  <si>
    <t>PRJ-3601</t>
  </si>
  <si>
    <t>Hurricane Risk Perceptions of U.S. Gulf Coast Residents in 2017</t>
  </si>
  <si>
    <t>retchledUser's name not found</t>
  </si>
  <si>
    <t>ashdross: Name not found</t>
  </si>
  <si>
    <t>2022-08-08T11:02:29.776-05:00</t>
  </si>
  <si>
    <t>2022-08-15T11:12:50.638-05:00</t>
  </si>
  <si>
    <t>10.17603/ds2-s7wv-pn32</t>
  </si>
  <si>
    <t>Texas A&amp;M University at Galveston Comprehensive Research Funds - 2017</t>
  </si>
  <si>
    <t>PRJ-3602</t>
  </si>
  <si>
    <t>2022 DR2 Workshop</t>
  </si>
  <si>
    <t>jberman: Jeffrey Berman, jwartman: Joseph Wartman, javi3949: Jamie Vickery, nerrett1: Nicole Errett, jpeltier: Jaqueline Zdebski</t>
  </si>
  <si>
    <t>shimakan: Kandai Shimada</t>
  </si>
  <si>
    <t>2022-08-08T18:58:47.104-05:00</t>
  </si>
  <si>
    <t>2022-08-08T22:34:28.862-05:00</t>
  </si>
  <si>
    <t>PRJ-3603</t>
  </si>
  <si>
    <t>Disaster Education and Postsecondary Educational Institutes: A Systematic Literature Review</t>
  </si>
  <si>
    <t>2022-08-08T20:37:00.754-05:00</t>
  </si>
  <si>
    <t>2022-08-09T17:01:24.730-05:00</t>
  </si>
  <si>
    <t>10.17603/ds2-4z53-ay44</t>
  </si>
  <si>
    <t>Canada Research Chair program - CRC-2020-00128</t>
  </si>
  <si>
    <t>PRJ-3604</t>
  </si>
  <si>
    <t>Projectedhospital-BLKandLR3_2cm laz</t>
  </si>
  <si>
    <t>2022-08-08T21:50:10.896-05:00</t>
  </si>
  <si>
    <t>2022-08-08T21:50:13.944-05:00</t>
  </si>
  <si>
    <t>PRJ-3606</t>
  </si>
  <si>
    <t>Tornado Pressure Gradient Study</t>
  </si>
  <si>
    <t>2022-08-10T10:48:31.506-05:00</t>
  </si>
  <si>
    <t>2022-08-10T10:48:34.008-05:00</t>
  </si>
  <si>
    <t>PRJ-3607</t>
  </si>
  <si>
    <t>Research Experiences for Undergraduates (REU), NHERI 2022: Real-time Hybrid Simulations of a Self-centering CLT Wall System with Pressurized Sand Dampers</t>
  </si>
  <si>
    <t>Pressurized sand damper for earthquake and wind engineering: design, testing, and characterization: https://doi.org/10.1061/%28ASCE%29EM.1943-7889.0001902</t>
  </si>
  <si>
    <t>jadieppa: Josue Dieppa Ortiz, liangcao: Liang Cao</t>
  </si>
  <si>
    <t>2022-08-11T17:00:02.559-05:00</t>
  </si>
  <si>
    <t>2022-08-14T10:18:00.360-05:00</t>
  </si>
  <si>
    <t>10.17603/ds2-t4a3-dx65</t>
  </si>
  <si>
    <t>NSF, Natural Hazards Engineering Research Infrastructure, Network Coordination Office - 2129782</t>
  </si>
  <si>
    <t>PRJ-3608</t>
  </si>
  <si>
    <t>Research Experience for Undergraduates (REU), NHERI 2022: Prediction of Peak Pressure Coefficients Using Higher Order Statistics with Machine Learning</t>
  </si>
  <si>
    <t>ltrask: Lindsay Trask, mariel91: Mariel Ojeda-Tuz, kgurley: Kurtis Gurley</t>
  </si>
  <si>
    <t>2022-08-11T18:18:05.342-05:00</t>
  </si>
  <si>
    <t>2022-08-11T19:58:07.571-05:00</t>
  </si>
  <si>
    <t>10.17603/ds2-9dxy-tg94</t>
  </si>
  <si>
    <t>NSF, Natural Hazards Engineering Research Infrastructure, Network Coordination Office - 2129783</t>
  </si>
  <si>
    <t>PRJ-3609</t>
  </si>
  <si>
    <t>Research Experiences for Undergraduates (REU), NHERI 2022: Deep Learning-based Friction Modeling of Dry Interfaces for Structural Dampers</t>
  </si>
  <si>
    <t>dncoble: Daniel Coble, liangcao: Liang Cao</t>
  </si>
  <si>
    <t>2022-08-11T21:44:42.135-05:00</t>
  </si>
  <si>
    <t>2022-08-11T22:26:02.303-05:00</t>
  </si>
  <si>
    <t>10.17603/ds2-p659-3295</t>
  </si>
  <si>
    <t>PRJ-3610</t>
  </si>
  <si>
    <t>Research Experiences for Undergraduates (REU), NHERI 2022: Comparative Study of Surrogate Model Methods for Predicting Seismic Structural Response</t>
  </si>
  <si>
    <t>candrade: Carmen Andrade, sangri: Name not found, kuanshi: Kuanshi Zhong</t>
  </si>
  <si>
    <t>2022-08-12T15:53:18.347-05:00</t>
  </si>
  <si>
    <t>2022-08-12T17:06:15.029-05:00</t>
  </si>
  <si>
    <t>10.17603/ds2-b6sk-3g29</t>
  </si>
  <si>
    <t>PRJ-3611</t>
  </si>
  <si>
    <t>Research Experiences for Undergraduates (REU), NHERI 2022: Investigation of Peak Wind Loads on Roof-Mounted PV Systems</t>
  </si>
  <si>
    <t>arindam1User's name not found</t>
  </si>
  <si>
    <t>jeste059: Johnny Estephan, dzm2104: Destiny Meyers</t>
  </si>
  <si>
    <t>2022-08-12T20:17:58.790-05:00</t>
  </si>
  <si>
    <t>2022-08-21T13:39:33.579-05:00</t>
  </si>
  <si>
    <t>10.17603/ds2-pz1e-t297</t>
  </si>
  <si>
    <t>PRJ-3612</t>
  </si>
  <si>
    <t>Promoting Healthy, Resilient, and Sustainable Individual, Family, and Community Social Development: A Systematic Review and Meta-Analysis of Human-Animal Interactions</t>
  </si>
  <si>
    <t>ymyy: Yat Man Yuen-Yung, jneal: Name not found, dvillarr: Daniel Villarreal, kbreen17: Kyle Breen</t>
  </si>
  <si>
    <t>2022-08-13T14:43:57.753-05:00</t>
  </si>
  <si>
    <t>2022-08-16T14:21:53.906-05:00</t>
  </si>
  <si>
    <t>Sciences and Humanities Research Council of Canada, Knowledge Synthesis Grants - 872-2021-0016</t>
  </si>
  <si>
    <t>PRJ-3613</t>
  </si>
  <si>
    <t>Stochastic Nonlinear Dynamic Analyses for Earthquake Ground Deformations</t>
  </si>
  <si>
    <t>rosswb: Ross Boulanger</t>
  </si>
  <si>
    <t>pbassal: Patrick Bassal</t>
  </si>
  <si>
    <t>2022-08-13T17:54:01.448-05:00</t>
  </si>
  <si>
    <t>2022-08-17T11:43:03.907-05:00</t>
  </si>
  <si>
    <t>National Science Foundation - CMMI-1635398California Department of Water Resources - 4600009751</t>
  </si>
  <si>
    <t>PRJ-3614</t>
  </si>
  <si>
    <t>Research Experiences for Undergraduates (REU), NHERI 2022: 3D Model of a Concentrically Braced Frame for Real-Time Hybrid Simulation</t>
  </si>
  <si>
    <t>karrdd22: Jamie Karras, psharvey: Philip Harvey, evv81: Name not found</t>
  </si>
  <si>
    <t>2022-08-13T21:55:54.902-05:00</t>
  </si>
  <si>
    <t>2022-08-13T23:10:27.147-05:00</t>
  </si>
  <si>
    <t>10.17603/ds2-pkq3-ck17</t>
  </si>
  <si>
    <t>PRJ-3615</t>
  </si>
  <si>
    <t>Research Experience for Undergraduates (REU), NHERI 2022: Implementing Physics Constraints into Graph Network-based Simulator for Natural Hazard Predictions</t>
  </si>
  <si>
    <t>jonimcca: Joni McCawley, vivkrish: Name not found</t>
  </si>
  <si>
    <t>2022-08-14T19:57:00.503-05:00</t>
  </si>
  <si>
    <t>2022-08-15T12:33:41.925-05:00</t>
  </si>
  <si>
    <t>10.17603/ds2-jv75-qf42</t>
  </si>
  <si>
    <t>PRJ-3616</t>
  </si>
  <si>
    <t>Research Experience for Undergraduates (REU), NHERI 2022: Using ParaView for Non-Invasive Subsurface Imaging of Anomalies in Newberry, Florida</t>
  </si>
  <si>
    <t>stokoeUser's name not found</t>
  </si>
  <si>
    <t>jcrocker: Jodie Crocker, pclayton: Patricia Clayton, d46r122: Daynen Clouse, icorey: Isabella Corey, aserabb: Aser Abbas</t>
  </si>
  <si>
    <t>2022-08-15T12:33:15.253-05:00</t>
  </si>
  <si>
    <t>2022-08-15T13:15:04.395-05:00</t>
  </si>
  <si>
    <t>10.17603/ds2-wp34-5x78</t>
  </si>
  <si>
    <t>PRJ-3618</t>
  </si>
  <si>
    <t>3D-Printing Dynamics Design (3D3) Competition ‚Äì Fall 2022</t>
  </si>
  <si>
    <t>erikanv: Name not found</t>
  </si>
  <si>
    <t>2022-08-17T08:22:16.994-05:00</t>
  </si>
  <si>
    <t>2022-09-13T10:24:40.374-05:00</t>
  </si>
  <si>
    <t>CAREER: Mitigation of Seismic Risk to Critical Building Contents via Optimum Nonlinear 3D Isolation - NSF-CMMI-1943917</t>
  </si>
  <si>
    <t>PRJ-3619</t>
  </si>
  <si>
    <t>Safeway_combined_3cm_20190329.laz</t>
  </si>
  <si>
    <t>2022-08-17T11:29:08.061-05:00</t>
  </si>
  <si>
    <t>2022-08-17T11:29:10.705-05:00</t>
  </si>
  <si>
    <t>PRJ-3620</t>
  </si>
  <si>
    <t>Research Experiences for Undergraduates (REU), NHERI 2022: Construction of NHERI TallWood Test Structure: From Tree to Tower</t>
  </si>
  <si>
    <t>jpconteUser's name not found</t>
  </si>
  <si>
    <t>slpei: Name not found, butchem3: Megan Butcher, lellivde: Name not found</t>
  </si>
  <si>
    <t>2022-08-17T14:30:10.631-05:00</t>
  </si>
  <si>
    <t>2022-08-19T11:17:20.242-05:00</t>
  </si>
  <si>
    <t>10.17603/ds2-74fn-yw41</t>
  </si>
  <si>
    <t>PRJ-3621</t>
  </si>
  <si>
    <t>Parametric Study of FRP-confined RC columns</t>
  </si>
  <si>
    <t>ZBH model for FRP-and-steel confined concrete: 10.5281/zenodo.6527934</t>
  </si>
  <si>
    <t>mbarbatoUser's name not found</t>
  </si>
  <si>
    <t>zignago: Diogo Zignago</t>
  </si>
  <si>
    <t>2022-08-17T23:18:47.910-05:00</t>
  </si>
  <si>
    <t>2022-08-17T23:29:35.809-05:00</t>
  </si>
  <si>
    <t>Conselho Nacional de Desenvolvimento  Cient√≠fico e Tecnol√≥gico - 215002/2014-8</t>
  </si>
  <si>
    <t>PRJ-3622</t>
  </si>
  <si>
    <t>Research Experiences for Undergraduates (REU), NHERI 2022: Wave Height and Reflection Analysis using the Orbital Velocity Method for Irregular Waves</t>
  </si>
  <si>
    <t>Experimental Investigation of Wave, Surge, and Tsunami Transformation over Natural Shorelines: 10.17603/ds2-znjw-1f81</t>
  </si>
  <si>
    <t>malatham: Matthew Latham, jonswap: Pedro Lomonaco</t>
  </si>
  <si>
    <t>2022-08-18T10:27:54.033-05:00</t>
  </si>
  <si>
    <t>2022-08-18T16:35:52.183-05:00</t>
  </si>
  <si>
    <t>10.17603/ds2-tm3k-ys37</t>
  </si>
  <si>
    <t>PRJ-3623</t>
  </si>
  <si>
    <t>Physics of Dune Erosion during Extreme Surge and Wave Events</t>
  </si>
  <si>
    <t>mwengroveUser's name not found</t>
  </si>
  <si>
    <t>leeseokb: Seok-Bong Lee, cacr: Maria Pontiki, bondh: Hailey Bond</t>
  </si>
  <si>
    <t>2022-08-18T11:33:01.229-05:00</t>
  </si>
  <si>
    <t>2022-08-19T11:21:20.765-05:00</t>
  </si>
  <si>
    <t>PRJ-3624</t>
  </si>
  <si>
    <t>Research Experiences for Undergraduates (REU), NHERI 2022: Higher-order Turbulence and its Effects on Structural Loads and Response: A Study on Experimental Equivalence</t>
  </si>
  <si>
    <t>kgurley: Kurtis Gurley, mariel91: Mariel Ojeda-Tuz, dmtorres: Daleen Torres Burgos</t>
  </si>
  <si>
    <t>2022-08-18T16:23:34.056-05:00</t>
  </si>
  <si>
    <t>2022-08-18T17:00:50.528-05:00</t>
  </si>
  <si>
    <t>10.17603/ds2-5fe4-8750</t>
  </si>
  <si>
    <t>NSF, Natural Hazards Engineering Research Infrastructure, Network Coordination Office - 2129782NSF, Natural Hazards Engineering Research Infrastructure, University of Florida Boundary Layer Wind Tunnel - 2037725</t>
  </si>
  <si>
    <t>PRJ-3625</t>
  </si>
  <si>
    <t>Finite Element Modeling of Cross-Laminated Timber (CLT) Panels for In-plane Bending Applications</t>
  </si>
  <si>
    <t>slpei: Name not found, lellivde: Name not found, abrenton: Abby Brenton</t>
  </si>
  <si>
    <t>2022-08-19T01:16:09.396-05:00</t>
  </si>
  <si>
    <t>2022-08-19T10:57:15.396-05:00</t>
  </si>
  <si>
    <t>10.17603/ds2-dacs-gk45</t>
  </si>
  <si>
    <t>PRJ-3626</t>
  </si>
  <si>
    <t>Research Experiences for Undergraduates (REU), NHERI 2022: Finite Element Modeling of Cross-Laminated Timber (CLT) Panels for In-plane Bending Applications</t>
  </si>
  <si>
    <t>2022-08-19T11:06:06.012-05:00</t>
  </si>
  <si>
    <t>2022-08-19T11:18:55.759-05:00</t>
  </si>
  <si>
    <t>10.17603/ds2-gndr-1t45</t>
  </si>
  <si>
    <t>PRJ-3627</t>
  </si>
  <si>
    <t>Research Experiences for Undergraduates (REU), NHERI 2022: Dynamic Modeling of a 10-Story Mass Timber Building Under Earthquake Excitation</t>
  </si>
  <si>
    <t>szdavid: Sophrenia David, lellivde: Name not found, slpei: Name not found</t>
  </si>
  <si>
    <t>2022-08-19T11:09:07.914-05:00</t>
  </si>
  <si>
    <t>2022-08-19T11:36:39.132-05:00</t>
  </si>
  <si>
    <t>10.17603/ds2-d1jb-cs61</t>
  </si>
  <si>
    <t>PRJ-3628</t>
  </si>
  <si>
    <t>2022-08-19T11:44:04.071-05:00</t>
  </si>
  <si>
    <t>2022-08-19T11:50:12.848-05:00</t>
  </si>
  <si>
    <t>10.17603/ds2-gnkb-h823</t>
  </si>
  <si>
    <t>PRJ-3629</t>
  </si>
  <si>
    <t>Research Experiences for Undergraduates (REU), NHERI 2022: Post-Tornado Historic Masonry Building Reconstruction</t>
  </si>
  <si>
    <t>keelypat: Keely Patelski, saanchik: Saanchi Singh Kaushal, rjn5308: Rebecca Napolitano</t>
  </si>
  <si>
    <t>2022-08-19T12:01:05.705-05:00</t>
  </si>
  <si>
    <t>2022-09-28T19:49:30.980-05:00</t>
  </si>
  <si>
    <t>10.17603/ds2-s0g7-ed50</t>
  </si>
  <si>
    <t>PRJ-3630</t>
  </si>
  <si>
    <t>Infrared Remote Sensing of Cooling Whitecap Foam to Quantify Wave Breaking and Aeration</t>
  </si>
  <si>
    <t>cchick: C Chris Chickadel</t>
  </si>
  <si>
    <t>cbassett: Christopher Bassett</t>
  </si>
  <si>
    <t>jonswap: Pedro Lomonaco, tbmaddux: Name not found, lilyn9: Lily Nguyen</t>
  </si>
  <si>
    <t>2022-08-19T13:38:43.934-05:00</t>
  </si>
  <si>
    <t>2022-08-23T10:55:58.619-05:00</t>
  </si>
  <si>
    <t>Infrared Remote Sensing of Cooling Whitecap Foam to Quantify Wave Breaking and Aeration - OCE-2048616</t>
  </si>
  <si>
    <t>PRJ-3631</t>
  </si>
  <si>
    <t>Research Experiences for Undergraduates (REU), NHERI 2022: Damage Observations and Experimental Investigation of Wind Loads on Elevated Coastal Houses</t>
  </si>
  <si>
    <t>aelawady: Name not found, acreyes: Alejandra Reyes, haitham: Haitham Ibrahim</t>
  </si>
  <si>
    <t>2022-08-19T15:50:23.969-05:00</t>
  </si>
  <si>
    <t>2022-08-21T18:38:56.618-05:00</t>
  </si>
  <si>
    <t>10.17603/ds2-2328-ec10</t>
  </si>
  <si>
    <t>PRJ-3632</t>
  </si>
  <si>
    <t>Research Experiences for Undergraduates (REU), NHERI 2022: Exploration of the Utility and Accuracy of Apple iPad LiDAR Technology</t>
  </si>
  <si>
    <t>chee: Erzhuo Che, avermaak: Allison Vermaak</t>
  </si>
  <si>
    <t>2022-08-19T19:16:34.712-05:00</t>
  </si>
  <si>
    <t>2022-09-23T10:18:09.542-05:00</t>
  </si>
  <si>
    <t>10.17603/ds2-d31p-at36</t>
  </si>
  <si>
    <t>Natural Hazards Engineering Research Infrastructure, Network Coordination Office - 2129782</t>
  </si>
  <si>
    <t>PRJ-3633</t>
  </si>
  <si>
    <t>DebrisFieldAnalysis</t>
  </si>
  <si>
    <t>kshekhar: Krishnendu Shekhar</t>
  </si>
  <si>
    <t>2022-08-20T16:46:09.718-05:00</t>
  </si>
  <si>
    <t>2022-08-20T16:46:12.603-05:00</t>
  </si>
  <si>
    <t>PRJ-3634</t>
  </si>
  <si>
    <t>Control of Vortex Breakdown in High-Reynolds Number Rotor Flows with Secondary Vortex Structures</t>
  </si>
  <si>
    <t>rotor: Victor Maldonado</t>
  </si>
  <si>
    <t>jamerwin: James Erwin, wold: Wolduamlak Ayele</t>
  </si>
  <si>
    <t>2022-08-22T10:38:26.486-05:00</t>
  </si>
  <si>
    <t>2022-09-15T15:10:05.680-05:00</t>
  </si>
  <si>
    <t>PRJ-3635</t>
  </si>
  <si>
    <t>Research Experiences for Undergraduates (REU), NHERI 2022: Investigation of Wave-Structure Interaction During Post-Earthquake Event Using Real-Time Hybrid Simulation</t>
  </si>
  <si>
    <t>bsimp: Barbara Simpson, nmesa: Nicholas Mesa, jonswap: Pedro Lomonaco, sekia: Name not found</t>
  </si>
  <si>
    <t>2022-08-22T16:58:13.908-05:00</t>
  </si>
  <si>
    <t>2022-08-22T17:32:32.912-05:00</t>
  </si>
  <si>
    <t>10.17603/ds2-3gwj-tz06</t>
  </si>
  <si>
    <t>PRJ-3636</t>
  </si>
  <si>
    <t>Research Experiences for Undergraduates (REU), NHERI 2022: Comparison of Material Model Calibration Methods Using Response Predictions from Component Model</t>
  </si>
  <si>
    <t>Using model error in response history analysis to evaluate component calibration methods: https://doi.org/10.1002/eqe.3234, A full-scale, single-column bridge bent tested by shake-table excitation: https://peer.berkeley.edu/sites/default/files/webpeer-2015-02-schoettler.pdf</t>
  </si>
  <si>
    <t>eping: Emily Ping, bsaakash: Aakash Bangalore Satish</t>
  </si>
  <si>
    <t>2022-08-22T22:32:49.921-05:00</t>
  </si>
  <si>
    <t>2022-08-24T14:09:36.295-05:00</t>
  </si>
  <si>
    <t>10.17603/ds2-gprd-ph26</t>
  </si>
  <si>
    <t>PRJ-3637</t>
  </si>
  <si>
    <t>Dynamic Site Characterization of Soft Ground in Seattle: Workflow, Analysis and Results</t>
  </si>
  <si>
    <t>2022-08-22T22:41:41.902-05:00</t>
  </si>
  <si>
    <t>2022-09-07T14:38:51.888-05:00</t>
  </si>
  <si>
    <t>10.17603/ds2-6xpj-6f76</t>
  </si>
  <si>
    <t>PRJ-3638</t>
  </si>
  <si>
    <t>Data Files for California Subregional Path Effect Study</t>
  </si>
  <si>
    <t>tristanb: Tristan Buckreis, wltcwpf: Pengfei Wang, ebuka31: Chukwuebuka Nweke</t>
  </si>
  <si>
    <t>2022-08-23T12:04:49.240-05:00</t>
  </si>
  <si>
    <t>2022-08-26T12:18:22.356-05:00</t>
  </si>
  <si>
    <t>10.17603/ds2-mbee-8941</t>
  </si>
  <si>
    <t>California Department of Water Resources - 4600012415United States Geological Survey - G17AP00018California Strong Motion Instrumentation Program, California Geologic Survey - 1016-985</t>
  </si>
  <si>
    <t>PRJ-3639</t>
  </si>
  <si>
    <t>Research Experiences for Undergraduates (REU), NHERI 2022: Wind Speed Standardization for Project Sentinel</t>
  </si>
  <si>
    <t>bkhaller: Bora Haller, bphilli: Brian Phillips</t>
  </si>
  <si>
    <t>2022-08-23T14:09:01.459-05:00</t>
  </si>
  <si>
    <t>2022-08-30T10:43:20.950-05:00</t>
  </si>
  <si>
    <t>10.17603/ds2-5qn4-gz26</t>
  </si>
  <si>
    <t>PRJ-3642</t>
  </si>
  <si>
    <t>A Paleoseismic Study of the Seattle Fault, WA Using Landslide Clusters</t>
  </si>
  <si>
    <t>aduvallUser's name not found</t>
  </si>
  <si>
    <t>seanlah7: Name not found, ewirth: Erin Wirth, eherzig: Erich Herzig, agrant: alex grant, boothad: Name not found, jwartman: Joseph Wartman</t>
  </si>
  <si>
    <t>2022-08-23T17:48:33.639-05:00</t>
  </si>
  <si>
    <t>2022-08-23T17:48:37.529-05:00</t>
  </si>
  <si>
    <t>PRJ-3643</t>
  </si>
  <si>
    <t>Research Experiences for Undergraduates (REU), NHERI 2022: Evaluation of Brooklyn Storm Shelter Capabilities to Meet the Needs of Vulnerable Populations</t>
  </si>
  <si>
    <t>given11: Mitchell Givens</t>
  </si>
  <si>
    <t>2022-08-23T18:45:28.442-05:00</t>
  </si>
  <si>
    <t>2022-09-21T18:42:00.973-05:00</t>
  </si>
  <si>
    <t>10.17603/ds2-gbem-7e96</t>
  </si>
  <si>
    <t>PRJ-3645</t>
  </si>
  <si>
    <t>Research Experiences for Undergraduates (REU), NHERI 2022: Concentrated Leak Erosion Induced by Differential Settlement.</t>
  </si>
  <si>
    <t>annabab: Anna Babchanik, maggio14: Masen Maggio, ybille22: Yahya Bille</t>
  </si>
  <si>
    <t>2022-08-24T11:47:03.225-05:00</t>
  </si>
  <si>
    <t>2022-08-24T11:49:53.812-05:00</t>
  </si>
  <si>
    <t>PRJ-3646</t>
  </si>
  <si>
    <t>Morphodynamic modeling of hurricane impact on Louisiana low-lying coast using Delft3D and XBeach</t>
  </si>
  <si>
    <t>Morphodynamic modeling of a low-lying barrier subject to hurricane forcing: The role of backbarrier wetlands: https://doi.org/10.1016/j.coastaleng.2021.103886</t>
  </si>
  <si>
    <t>miao_s: Siyu Miao</t>
  </si>
  <si>
    <t>2022-08-24T13:46:10.241-05:00</t>
  </si>
  <si>
    <t>2022-09-15T21:55:55.336-05:00</t>
  </si>
  <si>
    <t>Integrating High-Fidelity Models with New Remote Sensing Techniques to Predict Storm Impacts on Louisiana Coastal and Deltaic Systems - 21.015/RCEGR260003-01-00Cyber SEES: A Coastal Resilience Collaboratory: Cyber-enabled Discoveries for Sustainable Deltaic Coasts - NSF 1856395</t>
  </si>
  <si>
    <t>PRJ-3648</t>
  </si>
  <si>
    <t>JUNK - Characterization Testing of Rolling Pendulum Isolation Bearings with Different Surface Treatments</t>
  </si>
  <si>
    <t>cova3201: Name not found, liangcao: Liang Cao, jmr5: James Ricles, tmarullo: Thomas Marullo</t>
  </si>
  <si>
    <t>2022-08-26T08:30:16.997-05:00</t>
  </si>
  <si>
    <t>2022-08-27T16:39:57.370-05:00</t>
  </si>
  <si>
    <t>RII Track-4: Quantifying Seismic Resilience of Multi-Functional Floor Isolation Systems through Cyber-Physical Testing - OIA-1929151CAREER: Mitigation of Seismic Risk to Critical Building Contents via Optimum Nonlinear 3D Isolation - CMMI-1943917Analysis and Design of a Nonholonomic, Impact-Based, Dual-Mode Vibration Isolator/Absorber System - CMMI-1663376</t>
  </si>
  <si>
    <t>PRJ-3649</t>
  </si>
  <si>
    <t>Characterization of Rolling Pendulum Isolation Bearings</t>
  </si>
  <si>
    <t>Characterization and real-time hybrid simulation testing of rolling pendulum isolation bearings with different surface treatments: https://doi.org/10.1002/eqe.3694, Real-time hybrid simulation study of a rolling pendulum equipment isolation system: https://hdl.handle.net/11244/329570</t>
  </si>
  <si>
    <t>psharvey: Philip Harvey, liangcao: Liang Cao, tmarullo: Thomas Marullo, jmr5: James Ricles, cova3201: Name not found</t>
  </si>
  <si>
    <t>2022-08-26T09:30:31.096-05:00</t>
  </si>
  <si>
    <t>2022-09-01T14:06:48.222-05:00</t>
  </si>
  <si>
    <t>RII Track-4: Quantifying Seismic Resilience of Multi-Functional Floor Isolation Systems through Cyber-Physical Testing - NSF-OIA-1929151CAREER: Mitigation of Seismic Risk to Critical Building Contents via Optimum Nonlinear 3D Isolation - NSF-CMMI-1943917Analysis and Design of a Nonholonomic, Impact-Based, Dual-Mode Vibration Isolator/Absorber System - NSF-CMMI-1663376</t>
  </si>
  <si>
    <t>PRJ-3650</t>
  </si>
  <si>
    <t>A Multi-Event and Multi-Storm Type Residential Building Windstorm Performance Database</t>
  </si>
  <si>
    <t>jonak1: Jordan Nakayama</t>
  </si>
  <si>
    <t>2022-08-26T16:32:59.413-05:00</t>
  </si>
  <si>
    <t>2022-09-22T06:31:26.011-05:00</t>
  </si>
  <si>
    <t>PRJ-3651</t>
  </si>
  <si>
    <t>Real-Time Hybrid Simulation Testing of Rolling Pendulum Isolation Bearings with Different Surface Treatments</t>
  </si>
  <si>
    <t>tmarullo: Thomas Marullo, jmr5: James Ricles, cova3201: Name not found, liangcao: Liang Cao</t>
  </si>
  <si>
    <t>2022-08-27T12:22:52.110-05:00</t>
  </si>
  <si>
    <t>2022-08-27T12:29:32.786-05:00</t>
  </si>
  <si>
    <t>PRJ-3652</t>
  </si>
  <si>
    <t>System Identification using Surveillance Camera Videos</t>
  </si>
  <si>
    <t>Vision-based vibration monitoring using existing cameras installed within a building: https://doi.org/10.1002/stc.2235, Shake table testing of a five story building outfitted with NCSs (BNCS project): https://doi.org/10.4231/D38W38349</t>
  </si>
  <si>
    <t>2022-08-27T14:20:58.022-05:00</t>
  </si>
  <si>
    <t>2022-09-01T13:37:07.918-05:00</t>
  </si>
  <si>
    <t>PRJ-3653</t>
  </si>
  <si>
    <t>Research Experiences for Undergraduates (REU), NHERI 2022: Analysis of wave energy dissipation underneath a floating vegetated canopy with suspended kelp via optical motion capture</t>
  </si>
  <si>
    <t>hychenj: Julia Hopkins, jonswap: Pedro Lomonaco, allieegc: Allison Cavallo</t>
  </si>
  <si>
    <t>2022-08-29T03:27:23.474-05:00</t>
  </si>
  <si>
    <t>2022-08-29T03:36:54.150-05:00</t>
  </si>
  <si>
    <t>10.17603/ds2-77m1-8s89</t>
  </si>
  <si>
    <t>Natural Hazards Engineering Research Infrastructure (NHERI) Network Coordination Office - 2129782O.H. Hinsdale Wave Research Laboratory, Oregon State University - 2037914</t>
  </si>
  <si>
    <t>PRJ-3655</t>
  </si>
  <si>
    <t>Establishing a Social Research Infrastructure for Hazards and Disaster Studies - Quebec Canada</t>
  </si>
  <si>
    <t>2022-08-30T19:59:34.823-05:00</t>
  </si>
  <si>
    <t>2022-08-30T20:23:27.982-05:00</t>
  </si>
  <si>
    <t>10.17603/ds2-stna-cz86</t>
  </si>
  <si>
    <t>PRJ-3656</t>
  </si>
  <si>
    <t>Vulnerability and Resilience to Disasters</t>
  </si>
  <si>
    <t>congzhen: Zhen Cong</t>
  </si>
  <si>
    <t>2022-08-31T09:38:18.709-05:00</t>
  </si>
  <si>
    <t>2022-08-31T09:45:10.553-05:00</t>
  </si>
  <si>
    <t>NSF - 1839516</t>
  </si>
  <si>
    <t>PRJ-3657</t>
  </si>
  <si>
    <t>Vision-based Vibration Monitoring Using Existing Cameras Installed Within a Building (NEW)</t>
  </si>
  <si>
    <t>2022-09-01T13:05:17.749-05:00</t>
  </si>
  <si>
    <t>2022-09-01T13:06:05.871-05:00</t>
  </si>
  <si>
    <t>PRJ-3658</t>
  </si>
  <si>
    <t>A Knowledge Transfer Enhanced Ensemble Approach to Predict the Shear Capacity of Reinforced Concrete Deep Beams</t>
  </si>
  <si>
    <t>2022-09-01T21:57:54.641-05:00</t>
  </si>
  <si>
    <t>2022-09-01T22:01:20.084-05:00</t>
  </si>
  <si>
    <t>PRJ-3659</t>
  </si>
  <si>
    <t>Research Experiences for Undergraduates (REU), NHERI 2022: Deriving Soil Constitutive Model using Artificial Intelligence (AI) on Undrained Soil Conditions.</t>
  </si>
  <si>
    <t>dela15: DELA HOUSSOU, kks32: Krishna Kumar</t>
  </si>
  <si>
    <t>2022-09-02T10:56:20.095-05:00</t>
  </si>
  <si>
    <t>2022-09-08T21:05:37.335-05:00</t>
  </si>
  <si>
    <t>10.17603/ds2-65t4-1z29</t>
  </si>
  <si>
    <t>PRJ-3660</t>
  </si>
  <si>
    <t>Machine learning based models for estimating seismically induced slope displacement for subduction zone earthquakes</t>
  </si>
  <si>
    <t>jaem7777: Jorge Macedo</t>
  </si>
  <si>
    <t>cliu662: Chenying Liu</t>
  </si>
  <si>
    <t>2022-09-02T20:47:27.646-05:00</t>
  </si>
  <si>
    <t>2022-09-19T14:33:51.154-05:00</t>
  </si>
  <si>
    <t>10.17603/ds2-d0s9-ew95</t>
  </si>
  <si>
    <t>U.S. Geological Survey External Fund - G21AP10264</t>
  </si>
  <si>
    <t>PRJ-3661</t>
  </si>
  <si>
    <t>Research Experiences for Undergraduates (REU), NHERI 2022: Visualization of a Separated Flow on a Canopy Attached to a Mid-rise Building</t>
  </si>
  <si>
    <t>Codification study of wind-induced loads on canopies attached to mid-rise buildings: https://doi.org/10.1016/j.jweia.2022.105050</t>
  </si>
  <si>
    <t>amponb: Bennard Amponsah, izisis: Name not found, mmatu016: Manuel Matus</t>
  </si>
  <si>
    <t>2022-09-04T08:19:57.856-05:00</t>
  </si>
  <si>
    <t>2022-09-19T16:23:55.387-05:00</t>
  </si>
  <si>
    <t>10.17603/ds2-7gzy-a168</t>
  </si>
  <si>
    <t>NSF, Natural Hazards Engineering Research Infrastructure, Network Coordination Office - #2129782</t>
  </si>
  <si>
    <t>PRJ-3662</t>
  </si>
  <si>
    <t>Research Experiences for Undergraduates (REU), NHERI 2022: Noninvasive Site Characterization Using H/V Measurements</t>
  </si>
  <si>
    <t>jcrocker: Jodie Crocker, pclayton: Patricia Clayton, sabtal: Sabrina Talghader, aserabb: Aser Abbas, icorey: Isabella Corey</t>
  </si>
  <si>
    <t>2022-09-05T17:37:25.623-05:00</t>
  </si>
  <si>
    <t>2022-09-05T18:12:56.552-05:00</t>
  </si>
  <si>
    <t>10.17603/ds2-5ych-5397</t>
  </si>
  <si>
    <t>PRJ-3663</t>
  </si>
  <si>
    <t>Infrastructure damage, loss, and repair related to the 2022 Yellowstone Flood</t>
  </si>
  <si>
    <t>rmcmanam: Ryan McManamay</t>
  </si>
  <si>
    <t>2022-09-08T14:07:43.471-05:00</t>
  </si>
  <si>
    <t>2022-09-08T14:07:46.237-05:00</t>
  </si>
  <si>
    <t>PRJ-3664</t>
  </si>
  <si>
    <t>Eager: Exploring multiscale atmospheric simulation using the WRF model to elucidate the role of geomorphic complexity in enhancing damage during extreme wind events</t>
  </si>
  <si>
    <t>Modeling of Wind Speed Up for Microzoning of Design Wind Speeds in Puerto Rico: 10.17603/ds2-2gab-dw61, Predicting Topographic Effect Multipliers in Complex Terrain With Shallow Neural Networks: 10.3389/fbuil.2022.762054</t>
  </si>
  <si>
    <t>phorrestUser's name not found</t>
  </si>
  <si>
    <t>laponte: Luis Aponte</t>
  </si>
  <si>
    <t>jorge_x: Jorge Santiago-Hernandez, edcruz1: Name not found</t>
  </si>
  <si>
    <t>2022-09-08T14:58:40.741-05:00</t>
  </si>
  <si>
    <t>2022-09-08T15:24:49.763-05:00</t>
  </si>
  <si>
    <t>EAGER: Exploring Machine Learning and Atmospheric Simulation to Understand the Role of Geomorphic Complexity in Enhancing Civil Infrastructure Damage during Extreme Wind Events - 1841979</t>
  </si>
  <si>
    <t>PRJ-3665</t>
  </si>
  <si>
    <t>Eager: Exploring computational fluid dynamics (CFD) to elucidate the role of geomorphic complexity in enhancing damage during extreme wind events</t>
  </si>
  <si>
    <t>edcruz1: Name not found</t>
  </si>
  <si>
    <t>2022-09-08T15:07:48.838-05:00</t>
  </si>
  <si>
    <t>2022-09-08T15:22:59.983-05:00</t>
  </si>
  <si>
    <t>PRJ-3666</t>
  </si>
  <si>
    <t>2022 RAPID Workshop: Natural Hazards Research Summit, D.C.</t>
  </si>
  <si>
    <t>kdedinskUser's name not found</t>
  </si>
  <si>
    <t>jwartman: Joseph Wartman, jberman: Jeffrey Berman, uwrapid: Michael Grilliot, nerrett1: Nicole Errett, uwrapid1: RAPID Facility1, uwrapid2: RAPID Facility2, uwrapid3: RAPID Facility3, uwrapid4: RAPID Facility4, uwrapid5: RAPID Facility5</t>
  </si>
  <si>
    <t>2022-09-09T12:38:52.561-05:00</t>
  </si>
  <si>
    <t>2022-09-27T18:31:14.783-05:00</t>
  </si>
  <si>
    <t>PRJ-3667</t>
  </si>
  <si>
    <t>Pool</t>
  </si>
  <si>
    <t>frani4: Francisco Bertin</t>
  </si>
  <si>
    <t>2022-09-09T15:23:59.471-05:00</t>
  </si>
  <si>
    <t>2022-09-09T15:24:06.994-05:00</t>
  </si>
  <si>
    <t>PRJ-3668</t>
  </si>
  <si>
    <t>RAPID: Data Collection at Blue Heron Paper Mill</t>
  </si>
  <si>
    <t>chee: Erzhuo Che</t>
  </si>
  <si>
    <t>mjolsen: Michael Olsen, uwrapid: Michael Grilliot, fischer: Erica Fischer</t>
  </si>
  <si>
    <t>jberman: Jeffrey Berman, ajs914: Alexandra Saccente</t>
  </si>
  <si>
    <t>2022-09-12T00:37:38.399-05:00</t>
  </si>
  <si>
    <t>2022-09-12T00:46:56.602-05:00</t>
  </si>
  <si>
    <t>PRJ-3669</t>
  </si>
  <si>
    <t>Evaluation of E. Coli in sediment for assessing irrigation water quality using machine learning</t>
  </si>
  <si>
    <t>gduan: Jennifer Duan</t>
  </si>
  <si>
    <t>2022-09-12T17:32:17.132-05:00</t>
  </si>
  <si>
    <t>2022-09-12T17:32:20.131-05:00</t>
  </si>
  <si>
    <t>PRJ-3670</t>
  </si>
  <si>
    <t>Digital Appendix of "Surrogate Modeling of Structural Seismic Response Using Probabilistic Learning on Manifolds"</t>
  </si>
  <si>
    <t>s_g: Sanjay Govindjee, ggd: Gregory Deierlein</t>
  </si>
  <si>
    <t>kuanshi: Kuanshi Zhong, s_g: Sanjay Govindjee, ggd: Gregory Deierlein</t>
  </si>
  <si>
    <t>2022-09-12T20:39:14.901-05:00</t>
  </si>
  <si>
    <t>2022-09-12T20:53:04.959-05:00</t>
  </si>
  <si>
    <t>PRJ-3671</t>
  </si>
  <si>
    <t>Torsion_NN</t>
  </si>
  <si>
    <t>macaarre: Macarena Arre</t>
  </si>
  <si>
    <t>2022-09-13T07:27:53.311-05:00</t>
  </si>
  <si>
    <t>2022-09-13T07:27:55.902-05:00</t>
  </si>
  <si>
    <t>PRJ-3672</t>
  </si>
  <si>
    <t>Nadia's Postdoc Work</t>
  </si>
  <si>
    <t>2022-09-13T10:05:04.974-05:00</t>
  </si>
  <si>
    <t>2022-09-13T10:05:07.588-05:00</t>
  </si>
  <si>
    <t>PRJ-3673</t>
  </si>
  <si>
    <t>Relational Database for Building Strong Motion Recordings used for Seismic Impact Assessments</t>
  </si>
  <si>
    <t>aeusef: Eusef Abdelmalek-Lee</t>
  </si>
  <si>
    <t>hansun34: Name not found</t>
  </si>
  <si>
    <t>2022-09-13T15:31:12.924-05:00</t>
  </si>
  <si>
    <t>2022-09-27T13:41:53.312-05:00</t>
  </si>
  <si>
    <t>10.17603/ds2-t5ar-n620</t>
  </si>
  <si>
    <t>PRJ-3674</t>
  </si>
  <si>
    <t>Nadia's Notes</t>
  </si>
  <si>
    <t>2022-09-13T19:41:45.443-05:00</t>
  </si>
  <si>
    <t>2022-09-13T19:43:17.848-05:00</t>
  </si>
  <si>
    <t>PRJ-3675</t>
  </si>
  <si>
    <t>Research Experiences for Undergraduates (REU), NHERI 2022: Image Analysis of Settlement-Induced Cracking in Centrifuge Models</t>
  </si>
  <si>
    <t>annabab: Anna Babchanik, jackmont: Jack Montgomery, niyi: Olaniyi Afolayan</t>
  </si>
  <si>
    <t>2022-09-16T02:07:57.639-05:00</t>
  </si>
  <si>
    <t>2022-09-19T14:19:44.665-05:00</t>
  </si>
  <si>
    <t>10.17603/ds2-vnac-se13</t>
  </si>
  <si>
    <t>PRJ-3676</t>
  </si>
  <si>
    <t>Coastal Hazards Planning in Time: Evolution of Cascadia Subduction Zone Sciences</t>
  </si>
  <si>
    <t>UW Libraries Oral History Collection - Coastal Hazards Planning in Time: https://digitalcollections.lib.washington.edu/digital/collection/ohc/search/searchterm/coastal%20hazards/field/all/mode/exact/conn/and, The M9 Project Ground Motions: doi:10.17603/DS2WM3W</t>
  </si>
  <si>
    <t>ybtian: Yubing Tian</t>
  </si>
  <si>
    <t>ybtian: Yubing Tian, lannthi: Lan Nguyen, abostrom: Ann Bostrom</t>
  </si>
  <si>
    <t>2022-09-16T11:23:30.899-05:00</t>
  </si>
  <si>
    <t>2022-09-16T12:56:20.779-05:00</t>
  </si>
  <si>
    <t>National Science Foundation CoPe EAGER - 1940024</t>
  </si>
  <si>
    <t>PRJ-3677</t>
  </si>
  <si>
    <t>Torsion_Split9</t>
  </si>
  <si>
    <t>2022-09-16T19:07:40.762-05:00</t>
  </si>
  <si>
    <t>2022-09-16T19:07:43.897-05:00</t>
  </si>
  <si>
    <t>PRJ-3678</t>
  </si>
  <si>
    <t>Hurricane and Public Mental Health: A Rapid Review through a Social Work Lens</t>
  </si>
  <si>
    <t>2022-09-18T20:15:36.009-05:00</t>
  </si>
  <si>
    <t>2022-09-19T14:35:45.196-05:00</t>
  </si>
  <si>
    <t>10.17603/ds2-2dk8-rr43</t>
  </si>
  <si>
    <t>PRJ-3679</t>
  </si>
  <si>
    <t>Research Experiences for Undergraduates (REU), NHERI 2022: Soil Compaction for Centrifuge Model Construction</t>
  </si>
  <si>
    <t>ybille22: Yahya Bille, jackmont: Jack Montgomery, masen144: Name not found, niyi: Olaniyi Afolayan</t>
  </si>
  <si>
    <t>2022-09-19T13:42:51.067-05:00</t>
  </si>
  <si>
    <t>2022-09-19T14:38:00.645-05:00</t>
  </si>
  <si>
    <t>10.17603/ds2-gsa3-4j39</t>
  </si>
  <si>
    <t>PRJ-3680</t>
  </si>
  <si>
    <t>FloDisMod-A Framework for Flood and Disease Modeling</t>
  </si>
  <si>
    <t>wmobley: William Mobley, scai: Shukai Cai, jhpowell: Jeaime Powell, sawp33: Suzanne Pierce, evalseth: Eirik Valseth, mgs2896: Michael Shensky, rdl26: Rebecca Langdon, litingh: Liting Huang</t>
  </si>
  <si>
    <t>2022-09-19T14:22:44.193-05:00</t>
  </si>
  <si>
    <t>2022-09-26T09:38:25.059-05:00</t>
  </si>
  <si>
    <t>PRJ-3681</t>
  </si>
  <si>
    <t>Lidar time-series analysis of a rapidly transgressing low-lying mainland barrier in Caminada Headlands, Louisiana, USA</t>
  </si>
  <si>
    <t>2022-09-19T21:41:24.210-05:00</t>
  </si>
  <si>
    <t>2022-09-28T22:21:11.518-05:00</t>
  </si>
  <si>
    <t>National Science Foundation - CCF-1539567Louisiana Board of Regents Fellowship - -Water Institute of the Gulf under project ‚ÄúIntegrating highfidelity models with new remote sensing techniques to predict storm impacts on Louisiana coastal and deltaic systems‚Äù - -Department of the Treasury through the CPRA‚Äôs Center of Excellence Research Grants Program under the Resources and Ecosystems Sustainability, Tourist Opportunities, and Revived Economies of the Gulf Coast States Act of 2012 (RESTORE Act) - -</t>
  </si>
  <si>
    <t>PRJ-3682</t>
  </si>
  <si>
    <t>Torsion_split5</t>
  </si>
  <si>
    <t>2022-09-20T10:56:27.654-05:00</t>
  </si>
  <si>
    <t>2022-09-20T10:56:30.758-05:00</t>
  </si>
  <si>
    <t>PRJ-3683</t>
  </si>
  <si>
    <t>Torsion_split9_version2</t>
  </si>
  <si>
    <t>2022-09-20T14:18:44.010-05:00</t>
  </si>
  <si>
    <t>2022-09-20T14:18:46.965-05:00</t>
  </si>
  <si>
    <t>PRJ-3684</t>
  </si>
  <si>
    <t>2019 Williams Flats Wildfire</t>
  </si>
  <si>
    <t>2022-09-20T19:09:04.249-05:00</t>
  </si>
  <si>
    <t>2022-09-20T19:14:14.352-05:00</t>
  </si>
  <si>
    <t>PRJ-3685</t>
  </si>
  <si>
    <t>2019 Williams Flats Wildfire Slope Stability</t>
  </si>
  <si>
    <t>2022-09-20T19:15:52.858-05:00</t>
  </si>
  <si>
    <t>2022-09-20T19:20:45.023-05:00</t>
  </si>
  <si>
    <t>PRJ-3686</t>
  </si>
  <si>
    <t>SSI for steel strategic structures</t>
  </si>
  <si>
    <t>2022-09-21T06:48:44.414-05:00</t>
  </si>
  <si>
    <t>2022-09-21T06:48:47.491-05:00</t>
  </si>
  <si>
    <t>PRJ-3687</t>
  </si>
  <si>
    <t>Documenting the Undocumented: How Mexican Immigrant Women Navigate Long-Term Post-Disaster Housing Recovery and Cumulative Disaster Impacts</t>
  </si>
  <si>
    <t>2022-09-21T13:10:12.146-05:00</t>
  </si>
  <si>
    <t>2022-09-21T15:28:51.343-05:00</t>
  </si>
  <si>
    <t>National Science Foundation Graduate Research Fellowship - #DGE 1650115American Sociological Association Doctoral Dissertation Improvement Grant - n/a</t>
  </si>
  <si>
    <t>PRJ-3690</t>
  </si>
  <si>
    <t>Research Experiences for Undergraduates (REU), NHERI 2022: Characterization Test of Pressurized Sand Damper Using the Bouc-Wen Model</t>
  </si>
  <si>
    <t>Pressurized Sand Damper for Earthquake and Wind Engineering: Design, Testing, and Characterization: https://ascelibrary.org/doi/10.1061/%28ASCE%29EM.1943-7889.0001902, Seismic Response of Yielding Multistory Steel Buildings Equipped with Pressurized Sand Dampers: https://ascelibrary.org/doi/10.1061/%28ASCE%29ST.1943-541X.0003364</t>
  </si>
  <si>
    <t>liangcao: Liang Cao, eir222: Eiry Rom√°n Cardona</t>
  </si>
  <si>
    <t>2022-09-23T09:35:00.303-05:00</t>
  </si>
  <si>
    <t>2022-09-23T10:17:47.215-05:00</t>
  </si>
  <si>
    <t>10.17603/ds2-8vxr-tb47</t>
  </si>
  <si>
    <t>PRJ-3691</t>
  </si>
  <si>
    <t>2022-09-23T10:20:29.397-05:00</t>
  </si>
  <si>
    <t>2022-09-23T10:31:31.680-05:00</t>
  </si>
  <si>
    <t>10.17603/ds2-knxp-p380</t>
  </si>
  <si>
    <t>PRJ-3692</t>
  </si>
  <si>
    <t>MV-HarveyNET: A labelled image dataset from Hurricane Harvey for damage assessment of residential houses based on multi-view CNN</t>
  </si>
  <si>
    <t>Post‚Äêdisaster damage classification based on deep multi‚Äêview image fusion.: https://doi.org/10.1111/mice.12890</t>
  </si>
  <si>
    <t>arashnon: Arash Noshadravan, asim: Asim Bashir Khajwal, cscheng: Chih-Shen Cheng, l_tomo4: Leah Tomotaki</t>
  </si>
  <si>
    <t>2022-09-24T01:20:25.858-05:00</t>
  </si>
  <si>
    <t>2022-09-24T13:55:29.926-05:00</t>
  </si>
  <si>
    <t>PRJ-3693</t>
  </si>
  <si>
    <t>Torsion_split8</t>
  </si>
  <si>
    <t>2022-09-24T14:44:22.395-05:00</t>
  </si>
  <si>
    <t>2022-09-24T14:44:25.440-05:00</t>
  </si>
  <si>
    <t>PRJ-3694</t>
  </si>
  <si>
    <t>Tessellated Structural-Architectural Systems for Rapid Construction, Repair, and Disassembly</t>
  </si>
  <si>
    <t>negarkho: Name not found</t>
  </si>
  <si>
    <t>m_syed: Mohammad Syed</t>
  </si>
  <si>
    <t>2022-09-25T12:40:02.977-05:00</t>
  </si>
  <si>
    <t>2022-09-25T12:40:07.057-05:00</t>
  </si>
  <si>
    <t>PRJ-3695</t>
  </si>
  <si>
    <t>hurricane</t>
  </si>
  <si>
    <t>abhi807: Abhijit Mahapatra</t>
  </si>
  <si>
    <t>2022-09-25T16:43:36.576-05:00</t>
  </si>
  <si>
    <t>2022-09-25T16:43:39.771-05:00</t>
  </si>
  <si>
    <t>PRJ-3696</t>
  </si>
  <si>
    <t>Entropy-based IM selection</t>
  </si>
  <si>
    <t>2022-09-26T11:20:38.586-05:00</t>
  </si>
  <si>
    <t>2022-09-26T11:20:42.305-05:00</t>
  </si>
  <si>
    <t>PRJ-3697</t>
  </si>
  <si>
    <t>Entropy-based IM selection for site-specific seismic risk assessment</t>
  </si>
  <si>
    <t>2022-09-26T11:22:34.896-05:00</t>
  </si>
  <si>
    <t>2022-09-26T11:35:52.711-05:00</t>
  </si>
  <si>
    <t>NSF - CMMI-1520817</t>
  </si>
  <si>
    <t>PRJ-3698</t>
  </si>
  <si>
    <t>Alaska Bridge Bearing Project</t>
  </si>
  <si>
    <t>kryan: Keri Ryan</t>
  </si>
  <si>
    <t>lpakko: Lili Pakko</t>
  </si>
  <si>
    <t>2022-09-27T13:49:19.294-05:00</t>
  </si>
  <si>
    <t>2022-09-27T13:49:22.211-05:00</t>
  </si>
  <si>
    <t>PRJ-3699</t>
  </si>
  <si>
    <t>Social Vulnerability Analysis in Virtual Community Resilience Testbeds</t>
  </si>
  <si>
    <t>2022-09-27T19:56:37.677-05:00</t>
  </si>
  <si>
    <t>2022-09-27T20:20:30.756-05:00</t>
  </si>
  <si>
    <t>10.17603/ds2-j95s-sp06</t>
  </si>
  <si>
    <t>National Science Foundation (NSF) Civil, Mechanical and Manufacturing Innovation (CMMI) - 1847373Center for Risk-Based Community Resilience Planning - 70NANB20H008</t>
  </si>
  <si>
    <t>PRJ-3700</t>
  </si>
  <si>
    <t>Experimental, Numerical and Statistical Study of the Generation of Excess Pore-Water Pressure in Sandy Soils</t>
  </si>
  <si>
    <t>zx2254: Zhongze Xu</t>
  </si>
  <si>
    <t>billlsy: Shiyuan Li, thebens: Benchen Zhang</t>
  </si>
  <si>
    <t>2022-09-27T21:54:11.741-05:00</t>
  </si>
  <si>
    <t>2022-09-27T22:03:22.943-05:00</t>
  </si>
  <si>
    <t>PRJ-3701</t>
  </si>
  <si>
    <t>Torsion_split1</t>
  </si>
  <si>
    <t>2022-09-28T08:32:14.863-05:00</t>
  </si>
  <si>
    <t>2022-09-28T08:32:17.500-05:00</t>
  </si>
  <si>
    <t>PRJ-3702</t>
  </si>
  <si>
    <t>Graph Network Simulator Datasets</t>
  </si>
  <si>
    <t>Kumar and Vantassel (2022): https://doi.org/10.5281/zenodo.6658321, Kumar et al. (2022): https://arxiv.org/abs/2206.12683, Sanchez-Gonzalez et al. (2020): https://arxiv.org/abs/2002.09405</t>
  </si>
  <si>
    <t>jpvant: Joseph Vantassel</t>
  </si>
  <si>
    <t>2022-09-28T10:32:50.619-05:00</t>
  </si>
  <si>
    <t>2022-10-03T14:00:35.155-05:00</t>
  </si>
  <si>
    <t>National Science Foundation OAC - 2103937</t>
  </si>
  <si>
    <t>PRJ-3704</t>
  </si>
  <si>
    <t>Monitoring and modeling sound-side erosion near Oregon Inlet, North Carolina to support feasibility level transportation planning</t>
  </si>
  <si>
    <t>Hydrodynamics of a tidal inlet under gray to green coastal protection interventions: 10.3389/feart.2022.991667, Investigation of Barrier Island Highway and Marsh Vulnerability to Bay-Side Flooding and Erosion: https://doi.org/10.3390/jmse10060734</t>
  </si>
  <si>
    <t>ejsciaud: Elizabeth Sciaudone</t>
  </si>
  <si>
    <t>velasque: Name not found, toritomi: Tori Tomiczek, wargula: Name not found</t>
  </si>
  <si>
    <t>2022-09-29T07:59:43.586-05:00</t>
  </si>
  <si>
    <t>2022-09-29T08:17:49.276-05:00</t>
  </si>
  <si>
    <t>North Carolina Department of Transportation (NCDOT) Grant - 2020-09</t>
  </si>
  <si>
    <t>PRJ-3705</t>
  </si>
  <si>
    <t>Data from S2</t>
  </si>
  <si>
    <t>2022-09-29T11:29:40.831-05:00</t>
  </si>
  <si>
    <t>2022-09-29T11:29:43.468-05:00</t>
  </si>
  <si>
    <t>PRJ-3706</t>
  </si>
  <si>
    <t>Hurricane Ian</t>
  </si>
  <si>
    <t>chuppa65User's name not found</t>
  </si>
  <si>
    <t>pinelli: Jean-Paul Pinelli, slazarus: Name not found</t>
  </si>
  <si>
    <t>zhangfit: Jian Zhang, sou94: Soundarya Sridhar, hbesing: Hadley Besing, alil: Ali Lebbar</t>
  </si>
  <si>
    <t>2022-09-29T12:14:55.132-05:00</t>
  </si>
  <si>
    <t>2022-09-29T12:15:13.087-05:00</t>
  </si>
  <si>
    <t>PRJ-3707</t>
  </si>
  <si>
    <t>EERI: LUGU, TAIWAN SEPTEMBER 18, 2022, Mw 6.9 EARTHQUAKE</t>
  </si>
  <si>
    <t>mibravo: Name not found, csepulve: Claudio Sepulveda, kcheng61: Name not found, archbold: Jorge Archbold, apoulos: Name not found, emiranda: Eduardo Miranda, zambraju: Juan Zambrano, selimucb: Name not found, salde002: Sof√≠a Aldea, pheresi: Pablo Heresi, czhang96: Jiachen (Charlie) Zhang, awein: Anne Wein, elle: Name not found, aelkady: Name not found, ceferino: Luis Ceferino, metzaj: Amy Metz, julianca: Name not found, amartin: Name not found, bantis_j: James Bantis, mhakhama: Name not found</t>
  </si>
  <si>
    <t>2022-09-30T17:06:19.550-05:00</t>
  </si>
  <si>
    <t>2022-09-30T17:15:13.497-05:00</t>
  </si>
  <si>
    <t>PRJ-3708</t>
  </si>
  <si>
    <t>AQUILA, MICHOAC√ÅN, MEXICO SEPTEMBER 19, 2022, Mw 7.6 EARTHQUAKE</t>
  </si>
  <si>
    <t>2022-09-30T19:56:19.613-05:00</t>
  </si>
  <si>
    <t>2022-09-30T21:10:17.747-05:00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</si>
</sst>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sz val="11"/>
      <color rgb="FF000000"/>
      <name val="Calibri"/>
      <family val="2"/>
    </font>
    <font>
      <b/>
      <sz val="11"/>
      <color rgb="FF000000"/>
      <name val="Calibri"/>
      <family val="2"/>
    </font>
    <font>
      <sz val="12"/>
      <color rgb="FF000000"/>
      <name val="Calibri"/>
      <family val="2"/>
    </font>
    <font>
      <b/>
      <sz val="12"/>
      <color rgb="FF000000"/>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14">
    <xf numFmtId="0" fontId="0" fillId="0" borderId="0" xfId="0"/>
    <xf numFmtId="49" fontId="0" fillId="0" borderId="0" xfId="0" applyNumberFormat="1"/>
    <xf numFmtId="0" fontId="0" fillId="33" borderId="0" xfId="0" applyFill="1"/>
    <xf numFmtId="0" fontId="19" fillId="0" borderId="0" xfId="0" applyFont="1"/>
    <xf numFmtId="0" fontId="18" fillId="0" borderId="0" xfId="42" applyFill="1" applyBorder="1" applyAlignment="1"/>
    <xf numFmtId="0" fontId="18" fillId="0" borderId="0" xfId="42" applyFill="1" applyBorder="1" applyAlignment="1">
      <alignment wrapText="1"/>
    </xf>
    <xf numFmtId="0" fontId="19" fillId="0" borderId="0" xfId="0" applyFont="1" applyAlignment="1">
      <alignment wrapText="1"/>
    </xf>
    <xf numFmtId="0" fontId="16" fillId="0" borderId="0" xfId="0" applyFont="1"/>
    <xf numFmtId="0" fontId="20" fillId="0" borderId="10" xfId="0" applyFont="1" applyBorder="1"/>
    <xf numFmtId="0" fontId="21" fillId="0" borderId="0" xfId="0" applyFont="1"/>
    <xf numFmtId="11" fontId="21" fillId="0" borderId="0" xfId="0" applyNumberFormat="1" applyFont="1"/>
    <xf numFmtId="0" fontId="21" fillId="0" borderId="0" xfId="0" quotePrefix="1" applyFont="1"/>
    <xf numFmtId="16" fontId="21" fillId="0" borderId="0" xfId="0" applyNumberFormat="1" applyFont="1"/>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u/>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designsafe-ci.org/data/browser/public/designsafe.storage.published/PRJ-3019" TargetMode="External"/><Relationship Id="rId21" Type="http://schemas.openxmlformats.org/officeDocument/2006/relationships/hyperlink" Target="https://www.designsafe-ci.org/data/browser/public/designsafe.storage.published/PRJ-2903" TargetMode="External"/><Relationship Id="rId324" Type="http://schemas.openxmlformats.org/officeDocument/2006/relationships/hyperlink" Target="https://www.designsafe-ci.org/data/browser/public/designsafe.storage.published/PRJ-3279" TargetMode="External"/><Relationship Id="rId531" Type="http://schemas.openxmlformats.org/officeDocument/2006/relationships/hyperlink" Target="https://www.designsafe-ci.org/data/browser/public/designsafe.storage.published/PRJ-3620" TargetMode="External"/><Relationship Id="rId170" Type="http://schemas.openxmlformats.org/officeDocument/2006/relationships/hyperlink" Target="https://www.designsafe-ci.org/data/browser/public/designsafe.storage.published/PRJ-3090" TargetMode="External"/><Relationship Id="rId268" Type="http://schemas.openxmlformats.org/officeDocument/2006/relationships/hyperlink" Target="https://www.designsafe-ci.org/data/browser/public/designsafe.storage.published/PRJ-3215" TargetMode="External"/><Relationship Id="rId475" Type="http://schemas.openxmlformats.org/officeDocument/2006/relationships/hyperlink" Target="https://www.designsafe-ci.org/data/browser/public/designsafe.storage.published/PRJ-3544" TargetMode="External"/><Relationship Id="rId32" Type="http://schemas.openxmlformats.org/officeDocument/2006/relationships/hyperlink" Target="https://www.designsafe-ci.org/data/browser/public/designsafe.storage.published/PRJ-2931" TargetMode="External"/><Relationship Id="rId128" Type="http://schemas.openxmlformats.org/officeDocument/2006/relationships/hyperlink" Target="https://www.designsafe-ci.org/data/browser/public/designsafe.storage.published/PRJ-3031" TargetMode="External"/><Relationship Id="rId335" Type="http://schemas.openxmlformats.org/officeDocument/2006/relationships/hyperlink" Target="https://www.designsafe-ci.org/data/browser/public/designsafe.storage.published/PRJ-3293" TargetMode="External"/><Relationship Id="rId542" Type="http://schemas.openxmlformats.org/officeDocument/2006/relationships/hyperlink" Target="https://www.designsafe-ci.org/data/browser/public/designsafe.storage.published/PRJ-3631" TargetMode="External"/><Relationship Id="rId181" Type="http://schemas.openxmlformats.org/officeDocument/2006/relationships/hyperlink" Target="https://www.designsafe-ci.org/data/browser/public/designsafe.storage.published/PRJ-3104" TargetMode="External"/><Relationship Id="rId402" Type="http://schemas.openxmlformats.org/officeDocument/2006/relationships/hyperlink" Target="https://www.designsafe-ci.org/data/browser/public/designsafe.storage.published/PRJ-3392" TargetMode="External"/><Relationship Id="rId279" Type="http://schemas.openxmlformats.org/officeDocument/2006/relationships/hyperlink" Target="https://www.designsafe-ci.org/data/browser/public/designsafe.storage.published/PRJ-3226" TargetMode="External"/><Relationship Id="rId486" Type="http://schemas.openxmlformats.org/officeDocument/2006/relationships/hyperlink" Target="https://www.designsafe-ci.org/data/browser/public/designsafe.storage.published/PRJ-3558" TargetMode="External"/><Relationship Id="rId43" Type="http://schemas.openxmlformats.org/officeDocument/2006/relationships/hyperlink" Target="https://www.designsafe-ci.org/data/browser/public/designsafe.storage.published/PRJ-2944" TargetMode="External"/><Relationship Id="rId139" Type="http://schemas.openxmlformats.org/officeDocument/2006/relationships/hyperlink" Target="https://www.designsafe-ci.org/data/browser/public/designsafe.storage.published/PRJ-3058" TargetMode="External"/><Relationship Id="rId346" Type="http://schemas.openxmlformats.org/officeDocument/2006/relationships/hyperlink" Target="https://www.designsafe-ci.org/data/browser/public/designsafe.storage.published/PRJ-3381" TargetMode="External"/><Relationship Id="rId553" Type="http://schemas.openxmlformats.org/officeDocument/2006/relationships/hyperlink" Target="https://www.designsafe-ci.org/data/browser/public/designsafe.storage.published/PRJ-3645" TargetMode="External"/><Relationship Id="rId192" Type="http://schemas.openxmlformats.org/officeDocument/2006/relationships/hyperlink" Target="https://www.designsafe-ci.org/data/browser/public/designsafe.storage.published/PRJ-3117" TargetMode="External"/><Relationship Id="rId206" Type="http://schemas.openxmlformats.org/officeDocument/2006/relationships/hyperlink" Target="https://www.designsafe-ci.org/data/browser/public/designsafe.storage.published/PRJ-3139" TargetMode="External"/><Relationship Id="rId413" Type="http://schemas.openxmlformats.org/officeDocument/2006/relationships/hyperlink" Target="https://www.designsafe-ci.org/data/browser/public/designsafe.storage.published/PRJ-3458" TargetMode="External"/><Relationship Id="rId497" Type="http://schemas.openxmlformats.org/officeDocument/2006/relationships/hyperlink" Target="https://www.designsafe-ci.org/data/browser/public/designsafe.storage.published/PRJ-3570" TargetMode="External"/><Relationship Id="rId357" Type="http://schemas.openxmlformats.org/officeDocument/2006/relationships/hyperlink" Target="https://www.designsafe-ci.org/data/browser/public/designsafe.storage.published/PRJ-3397" TargetMode="External"/><Relationship Id="rId54" Type="http://schemas.openxmlformats.org/officeDocument/2006/relationships/hyperlink" Target="https://www.designsafe-ci.org/data/browser/public/designsafe.storage.published/PRJ-2955" TargetMode="External"/><Relationship Id="rId217" Type="http://schemas.openxmlformats.org/officeDocument/2006/relationships/hyperlink" Target="https://www.designsafe-ci.org/data/browser/public/designsafe.storage.published/PRJ-3155" TargetMode="External"/><Relationship Id="rId564" Type="http://schemas.openxmlformats.org/officeDocument/2006/relationships/hyperlink" Target="https://www.designsafe-ci.org/data/browser/public/designsafe.storage.published/PRJ-3658" TargetMode="External"/><Relationship Id="rId424" Type="http://schemas.openxmlformats.org/officeDocument/2006/relationships/hyperlink" Target="https://www.designsafe-ci.org/data/browser/public/designsafe.storage.published/PRJ-3470" TargetMode="External"/><Relationship Id="rId270" Type="http://schemas.openxmlformats.org/officeDocument/2006/relationships/hyperlink" Target="https://www.designsafe-ci.org/data/browser/public/designsafe.storage.published/PRJ-3217" TargetMode="External"/><Relationship Id="rId65" Type="http://schemas.openxmlformats.org/officeDocument/2006/relationships/hyperlink" Target="https://www.designsafe-ci.org/data/browser/public/designsafe.storage.published/PRJ-2967" TargetMode="External"/><Relationship Id="rId130" Type="http://schemas.openxmlformats.org/officeDocument/2006/relationships/hyperlink" Target="https://www.designsafe-ci.org/data/browser/public/designsafe.storage.published/PRJ-3040" TargetMode="External"/><Relationship Id="rId368" Type="http://schemas.openxmlformats.org/officeDocument/2006/relationships/hyperlink" Target="https://www.designsafe-ci.org/data/browser/public/designsafe.storage.published/PRJ-3409" TargetMode="External"/><Relationship Id="rId575" Type="http://schemas.openxmlformats.org/officeDocument/2006/relationships/hyperlink" Target="https://www.designsafe-ci.org/data/browser/public/designsafe.storage.published/PRJ-3669" TargetMode="External"/><Relationship Id="rId228" Type="http://schemas.openxmlformats.org/officeDocument/2006/relationships/hyperlink" Target="https://www.designsafe-ci.org/data/browser/public/designsafe.storage.published/PRJ-3167" TargetMode="External"/><Relationship Id="rId435" Type="http://schemas.openxmlformats.org/officeDocument/2006/relationships/hyperlink" Target="https://www.designsafe-ci.org/data/browser/public/designsafe.storage.published/PRJ-3482" TargetMode="External"/><Relationship Id="rId281" Type="http://schemas.openxmlformats.org/officeDocument/2006/relationships/hyperlink" Target="https://www.designsafe-ci.org/data/browser/public/designsafe.storage.published/PRJ-3228" TargetMode="External"/><Relationship Id="rId502" Type="http://schemas.openxmlformats.org/officeDocument/2006/relationships/hyperlink" Target="https://www.designsafe-ci.org/data/browser/public/designsafe.storage.published/PRJ-3589" TargetMode="External"/><Relationship Id="rId76" Type="http://schemas.openxmlformats.org/officeDocument/2006/relationships/hyperlink" Target="https://www.designsafe-ci.org/data/browser/public/designsafe.storage.published/PRJ-2978" TargetMode="External"/><Relationship Id="rId141" Type="http://schemas.openxmlformats.org/officeDocument/2006/relationships/hyperlink" Target="https://www.designsafe-ci.org/data/browser/public/designsafe.storage.published/PRJ-3060" TargetMode="External"/><Relationship Id="rId379" Type="http://schemas.openxmlformats.org/officeDocument/2006/relationships/hyperlink" Target="https://www.designsafe-ci.org/data/browser/public/designsafe.storage.published/PRJ-3422" TargetMode="External"/><Relationship Id="rId586" Type="http://schemas.openxmlformats.org/officeDocument/2006/relationships/hyperlink" Target="https://www.designsafe-ci.org/data/browser/public/designsafe.storage.published/PRJ-3680" TargetMode="External"/><Relationship Id="rId7" Type="http://schemas.openxmlformats.org/officeDocument/2006/relationships/hyperlink" Target="https://www.designsafe-ci.org/data/browser/public/designsafe.storage.published/PRJ-2859" TargetMode="External"/><Relationship Id="rId239" Type="http://schemas.openxmlformats.org/officeDocument/2006/relationships/hyperlink" Target="https://www.designsafe-ci.org/data/browser/public/designsafe.storage.published/PRJ-3181" TargetMode="External"/><Relationship Id="rId446" Type="http://schemas.openxmlformats.org/officeDocument/2006/relationships/hyperlink" Target="https://www.designsafe-ci.org/data/browser/public/designsafe.storage.published/PRJ-3500" TargetMode="External"/><Relationship Id="rId292" Type="http://schemas.openxmlformats.org/officeDocument/2006/relationships/hyperlink" Target="https://www.designsafe-ci.org/data/browser/public/designsafe.storage.published/PRJ-3242" TargetMode="External"/><Relationship Id="rId306" Type="http://schemas.openxmlformats.org/officeDocument/2006/relationships/hyperlink" Target="https://www.designsafe-ci.org/data/browser/public/designsafe.storage.published/PRJ-3260" TargetMode="External"/><Relationship Id="rId87" Type="http://schemas.openxmlformats.org/officeDocument/2006/relationships/hyperlink" Target="https://www.designsafe-ci.org/data/browser/public/designsafe.storage.published/PRJ-2989" TargetMode="External"/><Relationship Id="rId513" Type="http://schemas.openxmlformats.org/officeDocument/2006/relationships/hyperlink" Target="https://www.designsafe-ci.org/data/browser/public/designsafe.storage.published/PRJ-3600" TargetMode="External"/><Relationship Id="rId597" Type="http://schemas.openxmlformats.org/officeDocument/2006/relationships/hyperlink" Target="https://www.designsafe-ci.org/data/browser/public/designsafe.storage.published/PRJ-3693" TargetMode="External"/><Relationship Id="rId152" Type="http://schemas.openxmlformats.org/officeDocument/2006/relationships/hyperlink" Target="https://www.designsafe-ci.org/data/browser/public/designsafe.storage.published/PRJ-3071" TargetMode="External"/><Relationship Id="rId457" Type="http://schemas.openxmlformats.org/officeDocument/2006/relationships/hyperlink" Target="https://www.designsafe-ci.org/data/browser/public/designsafe.storage.published/PRJ-3518" TargetMode="External"/><Relationship Id="rId14" Type="http://schemas.openxmlformats.org/officeDocument/2006/relationships/hyperlink" Target="https://www.designsafe-ci.org/data/browser/public/designsafe.storage.published/PRJ-2884" TargetMode="External"/><Relationship Id="rId317" Type="http://schemas.openxmlformats.org/officeDocument/2006/relationships/hyperlink" Target="https://www.designsafe-ci.org/data/browser/public/designsafe.storage.published/PRJ-3271" TargetMode="External"/><Relationship Id="rId524" Type="http://schemas.openxmlformats.org/officeDocument/2006/relationships/hyperlink" Target="https://www.designsafe-ci.org/data/browser/public/designsafe.storage.published/PRJ-3612" TargetMode="External"/><Relationship Id="rId98" Type="http://schemas.openxmlformats.org/officeDocument/2006/relationships/hyperlink" Target="https://www.designsafe-ci.org/data/browser/public/designsafe.storage.published/PRJ-2811" TargetMode="External"/><Relationship Id="rId163" Type="http://schemas.openxmlformats.org/officeDocument/2006/relationships/hyperlink" Target="https://www.designsafe-ci.org/data/browser/public/designsafe.storage.published/PRJ-3083" TargetMode="External"/><Relationship Id="rId370" Type="http://schemas.openxmlformats.org/officeDocument/2006/relationships/hyperlink" Target="https://www.designsafe-ci.org/data/browser/public/designsafe.storage.published/PRJ-3412" TargetMode="External"/><Relationship Id="rId230" Type="http://schemas.openxmlformats.org/officeDocument/2006/relationships/hyperlink" Target="https://www.designsafe-ci.org/data/browser/public/designsafe.storage.published/PRJ-3169" TargetMode="External"/><Relationship Id="rId468" Type="http://schemas.openxmlformats.org/officeDocument/2006/relationships/hyperlink" Target="https://www.designsafe-ci.org/data/browser/public/designsafe.storage.published/PRJ-3529" TargetMode="External"/><Relationship Id="rId25" Type="http://schemas.openxmlformats.org/officeDocument/2006/relationships/hyperlink" Target="https://www.designsafe-ci.org/data/browser/public/designsafe.storage.published/PRJ-2915" TargetMode="External"/><Relationship Id="rId67" Type="http://schemas.openxmlformats.org/officeDocument/2006/relationships/hyperlink" Target="https://www.designsafe-ci.org/data/browser/public/designsafe.storage.published/PRJ-2969" TargetMode="External"/><Relationship Id="rId272" Type="http://schemas.openxmlformats.org/officeDocument/2006/relationships/hyperlink" Target="https://www.designsafe-ci.org/data/browser/public/designsafe.storage.published/PRJ-3219" TargetMode="External"/><Relationship Id="rId328" Type="http://schemas.openxmlformats.org/officeDocument/2006/relationships/hyperlink" Target="https://www.designsafe-ci.org/data/browser/public/designsafe.storage.published/PRJ-3283" TargetMode="External"/><Relationship Id="rId535" Type="http://schemas.openxmlformats.org/officeDocument/2006/relationships/hyperlink" Target="https://www.designsafe-ci.org/data/browser/public/designsafe.storage.published/PRJ-3624" TargetMode="External"/><Relationship Id="rId577" Type="http://schemas.openxmlformats.org/officeDocument/2006/relationships/hyperlink" Target="https://www.designsafe-ci.org/data/browser/public/designsafe.storage.published/PRJ-3671" TargetMode="External"/><Relationship Id="rId132" Type="http://schemas.openxmlformats.org/officeDocument/2006/relationships/hyperlink" Target="https://www.designsafe-ci.org/data/browser/public/designsafe.storage.published/PRJ-3050" TargetMode="External"/><Relationship Id="rId174" Type="http://schemas.openxmlformats.org/officeDocument/2006/relationships/hyperlink" Target="https://www.designsafe-ci.org/data/browser/public/designsafe.storage.published/PRJ-3095" TargetMode="External"/><Relationship Id="rId381" Type="http://schemas.openxmlformats.org/officeDocument/2006/relationships/hyperlink" Target="https://www.designsafe-ci.org/data/browser/public/designsafe.storage.published/PRJ-3424" TargetMode="External"/><Relationship Id="rId602" Type="http://schemas.openxmlformats.org/officeDocument/2006/relationships/hyperlink" Target="https://www.designsafe-ci.org/data/browser/public/designsafe.storage.published/PRJ-3698" TargetMode="External"/><Relationship Id="rId241" Type="http://schemas.openxmlformats.org/officeDocument/2006/relationships/hyperlink" Target="https://www.designsafe-ci.org/data/browser/public/designsafe.storage.published/PRJ-3185" TargetMode="External"/><Relationship Id="rId437" Type="http://schemas.openxmlformats.org/officeDocument/2006/relationships/hyperlink" Target="https://www.designsafe-ci.org/data/browser/public/designsafe.storage.published/PRJ-3484" TargetMode="External"/><Relationship Id="rId479" Type="http://schemas.openxmlformats.org/officeDocument/2006/relationships/hyperlink" Target="https://www.designsafe-ci.org/data/browser/public/designsafe.storage.published/PRJ-3550" TargetMode="External"/><Relationship Id="rId36" Type="http://schemas.openxmlformats.org/officeDocument/2006/relationships/hyperlink" Target="https://www.designsafe-ci.org/data/browser/public/designsafe.storage.published/PRJ-2935" TargetMode="External"/><Relationship Id="rId283" Type="http://schemas.openxmlformats.org/officeDocument/2006/relationships/hyperlink" Target="https://www.designsafe-ci.org/data/browser/public/designsafe.storage.published/PRJ-3232" TargetMode="External"/><Relationship Id="rId339" Type="http://schemas.openxmlformats.org/officeDocument/2006/relationships/hyperlink" Target="https://www.designsafe-ci.org/data/browser/public/designsafe.storage.published/PRJ-3369" TargetMode="External"/><Relationship Id="rId490" Type="http://schemas.openxmlformats.org/officeDocument/2006/relationships/hyperlink" Target="https://www.designsafe-ci.org/data/browser/public/designsafe.storage.published/PRJ-3562" TargetMode="External"/><Relationship Id="rId504" Type="http://schemas.openxmlformats.org/officeDocument/2006/relationships/hyperlink" Target="https://www.designsafe-ci.org/data/browser/public/designsafe.storage.published/PRJ-3591" TargetMode="External"/><Relationship Id="rId546" Type="http://schemas.openxmlformats.org/officeDocument/2006/relationships/hyperlink" Target="https://www.designsafe-ci.org/data/browser/public/designsafe.storage.published/PRJ-3635" TargetMode="External"/><Relationship Id="rId78" Type="http://schemas.openxmlformats.org/officeDocument/2006/relationships/hyperlink" Target="https://www.designsafe-ci.org/data/browser/public/designsafe.storage.published/PRJ-2980" TargetMode="External"/><Relationship Id="rId101" Type="http://schemas.openxmlformats.org/officeDocument/2006/relationships/hyperlink" Target="https://www.designsafe-ci.org/data/browser/public/designsafe.storage.published/PRJ-3003" TargetMode="External"/><Relationship Id="rId143" Type="http://schemas.openxmlformats.org/officeDocument/2006/relationships/hyperlink" Target="https://www.designsafe-ci.org/data/browser/public/designsafe.storage.published/PRJ-3062" TargetMode="External"/><Relationship Id="rId185" Type="http://schemas.openxmlformats.org/officeDocument/2006/relationships/hyperlink" Target="https://www.designsafe-ci.org/data/browser/public/designsafe.storage.published/PRJ-3108" TargetMode="External"/><Relationship Id="rId350" Type="http://schemas.openxmlformats.org/officeDocument/2006/relationships/hyperlink" Target="https://www.designsafe-ci.org/data/browser/public/designsafe.storage.published/PRJ-3386" TargetMode="External"/><Relationship Id="rId406" Type="http://schemas.openxmlformats.org/officeDocument/2006/relationships/hyperlink" Target="https://www.designsafe-ci.org/data/browser/public/designsafe.storage.published/PRJ-3450" TargetMode="External"/><Relationship Id="rId588" Type="http://schemas.openxmlformats.org/officeDocument/2006/relationships/hyperlink" Target="https://www.designsafe-ci.org/data/browser/public/designsafe.storage.published/PRJ-3682" TargetMode="External"/><Relationship Id="rId9" Type="http://schemas.openxmlformats.org/officeDocument/2006/relationships/hyperlink" Target="https://www.designsafe-ci.org/data/browser/public/designsafe.storage.published/PRJ-2866" TargetMode="External"/><Relationship Id="rId210" Type="http://schemas.openxmlformats.org/officeDocument/2006/relationships/hyperlink" Target="https://www.designsafe-ci.org/data/browser/public/designsafe.storage.published/PRJ-3143" TargetMode="External"/><Relationship Id="rId392" Type="http://schemas.openxmlformats.org/officeDocument/2006/relationships/hyperlink" Target="https://www.designsafe-ci.org/data/browser/public/designsafe.storage.published/PRJ-3437" TargetMode="External"/><Relationship Id="rId448" Type="http://schemas.openxmlformats.org/officeDocument/2006/relationships/hyperlink" Target="https://www.designsafe-ci.org/data/browser/public/designsafe.storage.published/PRJ-3502" TargetMode="External"/><Relationship Id="rId252" Type="http://schemas.openxmlformats.org/officeDocument/2006/relationships/hyperlink" Target="https://www.designsafe-ci.org/data/browser/public/designsafe.storage.published/PRJ-3197" TargetMode="External"/><Relationship Id="rId294" Type="http://schemas.openxmlformats.org/officeDocument/2006/relationships/hyperlink" Target="https://www.designsafe-ci.org/data/browser/public/designsafe.storage.published/PRJ-3244" TargetMode="External"/><Relationship Id="rId308" Type="http://schemas.openxmlformats.org/officeDocument/2006/relationships/hyperlink" Target="https://www.designsafe-ci.org/data/browser/public/designsafe.storage.published/PRJ-3262" TargetMode="External"/><Relationship Id="rId515" Type="http://schemas.openxmlformats.org/officeDocument/2006/relationships/hyperlink" Target="https://www.designsafe-ci.org/data/browser/public/designsafe.storage.published/PRJ-3602" TargetMode="External"/><Relationship Id="rId47" Type="http://schemas.openxmlformats.org/officeDocument/2006/relationships/hyperlink" Target="https://www.designsafe-ci.org/data/browser/public/designsafe.storage.published/PRJ-2948" TargetMode="External"/><Relationship Id="rId89" Type="http://schemas.openxmlformats.org/officeDocument/2006/relationships/hyperlink" Target="https://www.designsafe-ci.org/data/browser/public/designsafe.storage.published/PRJ-2991" TargetMode="External"/><Relationship Id="rId112" Type="http://schemas.openxmlformats.org/officeDocument/2006/relationships/hyperlink" Target="https://www.designsafe-ci.org/data/browser/public/designsafe.storage.published/PRJ-3014" TargetMode="External"/><Relationship Id="rId154" Type="http://schemas.openxmlformats.org/officeDocument/2006/relationships/hyperlink" Target="https://www.designsafe-ci.org/data/browser/public/designsafe.storage.published/PRJ-3073" TargetMode="External"/><Relationship Id="rId361" Type="http://schemas.openxmlformats.org/officeDocument/2006/relationships/hyperlink" Target="https://www.designsafe-ci.org/data/browser/public/designsafe.storage.published/PRJ-3401" TargetMode="External"/><Relationship Id="rId557" Type="http://schemas.openxmlformats.org/officeDocument/2006/relationships/hyperlink" Target="https://www.designsafe-ci.org/data/browser/public/designsafe.storage.published/PRJ-3650" TargetMode="External"/><Relationship Id="rId599" Type="http://schemas.openxmlformats.org/officeDocument/2006/relationships/hyperlink" Target="https://www.designsafe-ci.org/data/browser/public/designsafe.storage.published/PRJ-3695" TargetMode="External"/><Relationship Id="rId196" Type="http://schemas.openxmlformats.org/officeDocument/2006/relationships/hyperlink" Target="https://www.designsafe-ci.org/data/browser/public/designsafe.storage.published/PRJ-3128" TargetMode="External"/><Relationship Id="rId417" Type="http://schemas.openxmlformats.org/officeDocument/2006/relationships/hyperlink" Target="https://www.designsafe-ci.org/data/browser/public/designsafe.storage.published/PRJ-3462" TargetMode="External"/><Relationship Id="rId459" Type="http://schemas.openxmlformats.org/officeDocument/2006/relationships/hyperlink" Target="https://www.designsafe-ci.org/data/browser/public/designsafe.storage.published/PRJ-3520" TargetMode="External"/><Relationship Id="rId16" Type="http://schemas.openxmlformats.org/officeDocument/2006/relationships/hyperlink" Target="https://www.designsafe-ci.org/data/browser/public/designsafe.storage.published/PRJ-2889" TargetMode="External"/><Relationship Id="rId221" Type="http://schemas.openxmlformats.org/officeDocument/2006/relationships/hyperlink" Target="https://www.designsafe-ci.org/data/browser/public/designsafe.storage.published/PRJ-3159" TargetMode="External"/><Relationship Id="rId263" Type="http://schemas.openxmlformats.org/officeDocument/2006/relationships/hyperlink" Target="https://www.designsafe-ci.org/data/browser/public/designsafe.storage.published/PRJ-3210" TargetMode="External"/><Relationship Id="rId319" Type="http://schemas.openxmlformats.org/officeDocument/2006/relationships/hyperlink" Target="https://www.designsafe-ci.org/data/browser/public/designsafe.storage.published/PRJ-3273" TargetMode="External"/><Relationship Id="rId470" Type="http://schemas.openxmlformats.org/officeDocument/2006/relationships/hyperlink" Target="https://www.designsafe-ci.org/data/browser/public/designsafe.storage.published/PRJ-3532" TargetMode="External"/><Relationship Id="rId526" Type="http://schemas.openxmlformats.org/officeDocument/2006/relationships/hyperlink" Target="https://www.designsafe-ci.org/data/browser/public/designsafe.storage.published/PRJ-3614" TargetMode="External"/><Relationship Id="rId58" Type="http://schemas.openxmlformats.org/officeDocument/2006/relationships/hyperlink" Target="https://www.designsafe-ci.org/data/browser/public/designsafe.storage.published/PRJ-2960" TargetMode="External"/><Relationship Id="rId123" Type="http://schemas.openxmlformats.org/officeDocument/2006/relationships/hyperlink" Target="https://www.designsafe-ci.org/data/browser/public/designsafe.storage.published/PRJ-3025" TargetMode="External"/><Relationship Id="rId330" Type="http://schemas.openxmlformats.org/officeDocument/2006/relationships/hyperlink" Target="https://www.designsafe-ci.org/data/browser/public/designsafe.storage.published/PRJ-3285" TargetMode="External"/><Relationship Id="rId568" Type="http://schemas.openxmlformats.org/officeDocument/2006/relationships/hyperlink" Target="https://www.designsafe-ci.org/data/browser/public/designsafe.storage.published/PRJ-3662" TargetMode="External"/><Relationship Id="rId165" Type="http://schemas.openxmlformats.org/officeDocument/2006/relationships/hyperlink" Target="https://www.designsafe-ci.org/data/browser/public/designsafe.storage.published/PRJ-3085" TargetMode="External"/><Relationship Id="rId372" Type="http://schemas.openxmlformats.org/officeDocument/2006/relationships/hyperlink" Target="https://www.designsafe-ci.org/data/browser/public/designsafe.storage.published/PRJ-3415" TargetMode="External"/><Relationship Id="rId428" Type="http://schemas.openxmlformats.org/officeDocument/2006/relationships/hyperlink" Target="https://www.designsafe-ci.org/data/browser/public/designsafe.storage.published/PRJ-3475" TargetMode="External"/><Relationship Id="rId232" Type="http://schemas.openxmlformats.org/officeDocument/2006/relationships/hyperlink" Target="https://www.designsafe-ci.org/data/browser/public/designsafe.storage.published/PRJ-3171" TargetMode="External"/><Relationship Id="rId274" Type="http://schemas.openxmlformats.org/officeDocument/2006/relationships/hyperlink" Target="https://www.designsafe-ci.org/data/browser/public/designsafe.storage.published/PRJ-3221" TargetMode="External"/><Relationship Id="rId481" Type="http://schemas.openxmlformats.org/officeDocument/2006/relationships/hyperlink" Target="https://www.designsafe-ci.org/data/browser/public/designsafe.storage.published/PRJ-3552" TargetMode="External"/><Relationship Id="rId27" Type="http://schemas.openxmlformats.org/officeDocument/2006/relationships/hyperlink" Target="https://www.designsafe-ci.org/data/browser/public/designsafe.storage.published/PRJ-2921" TargetMode="External"/><Relationship Id="rId69" Type="http://schemas.openxmlformats.org/officeDocument/2006/relationships/hyperlink" Target="https://www.designsafe-ci.org/data/browser/public/designsafe.storage.published/PRJ-2971" TargetMode="External"/><Relationship Id="rId134" Type="http://schemas.openxmlformats.org/officeDocument/2006/relationships/hyperlink" Target="https://www.designsafe-ci.org/data/browser/public/designsafe.storage.published/PRJ-3052" TargetMode="External"/><Relationship Id="rId537" Type="http://schemas.openxmlformats.org/officeDocument/2006/relationships/hyperlink" Target="https://www.designsafe-ci.org/data/browser/public/designsafe.storage.published/PRJ-3626" TargetMode="External"/><Relationship Id="rId579" Type="http://schemas.openxmlformats.org/officeDocument/2006/relationships/hyperlink" Target="https://www.designsafe-ci.org/data/browser/public/designsafe.storage.published/PRJ-3673" TargetMode="External"/><Relationship Id="rId80" Type="http://schemas.openxmlformats.org/officeDocument/2006/relationships/hyperlink" Target="https://www.designsafe-ci.org/data/browser/public/designsafe.storage.published/PRJ-2982" TargetMode="External"/><Relationship Id="rId176" Type="http://schemas.openxmlformats.org/officeDocument/2006/relationships/hyperlink" Target="https://www.designsafe-ci.org/data/browser/public/designsafe.storage.published/PRJ-3099" TargetMode="External"/><Relationship Id="rId341" Type="http://schemas.openxmlformats.org/officeDocument/2006/relationships/hyperlink" Target="https://www.designsafe-ci.org/data/browser/public/designsafe.storage.published/PRJ-3372" TargetMode="External"/><Relationship Id="rId383" Type="http://schemas.openxmlformats.org/officeDocument/2006/relationships/hyperlink" Target="https://www.designsafe-ci.org/data/browser/public/designsafe.storage.published/PRJ-3428" TargetMode="External"/><Relationship Id="rId439" Type="http://schemas.openxmlformats.org/officeDocument/2006/relationships/hyperlink" Target="https://www.designsafe-ci.org/data/browser/public/designsafe.storage.published/PRJ-3492" TargetMode="External"/><Relationship Id="rId590" Type="http://schemas.openxmlformats.org/officeDocument/2006/relationships/hyperlink" Target="https://www.designsafe-ci.org/data/browser/public/designsafe.storage.published/PRJ-3684" TargetMode="External"/><Relationship Id="rId604" Type="http://schemas.openxmlformats.org/officeDocument/2006/relationships/hyperlink" Target="https://www.designsafe-ci.org/data/browser/public/designsafe.storage.published/PRJ-3700" TargetMode="External"/><Relationship Id="rId201" Type="http://schemas.openxmlformats.org/officeDocument/2006/relationships/hyperlink" Target="https://www.designsafe-ci.org/data/browser/public/designsafe.storage.published/PRJ-3134" TargetMode="External"/><Relationship Id="rId243" Type="http://schemas.openxmlformats.org/officeDocument/2006/relationships/hyperlink" Target="https://www.designsafe-ci.org/data/browser/public/designsafe.storage.published/PRJ-3187" TargetMode="External"/><Relationship Id="rId285" Type="http://schemas.openxmlformats.org/officeDocument/2006/relationships/hyperlink" Target="https://www.designsafe-ci.org/data/browser/public/designsafe.storage.published/PRJ-3234" TargetMode="External"/><Relationship Id="rId450" Type="http://schemas.openxmlformats.org/officeDocument/2006/relationships/hyperlink" Target="https://www.designsafe-ci.org/data/browser/public/designsafe.storage.published/PRJ-3504" TargetMode="External"/><Relationship Id="rId506" Type="http://schemas.openxmlformats.org/officeDocument/2006/relationships/hyperlink" Target="https://www.designsafe-ci.org/data/browser/public/designsafe.storage.published/PRJ-3593" TargetMode="External"/><Relationship Id="rId38" Type="http://schemas.openxmlformats.org/officeDocument/2006/relationships/hyperlink" Target="https://www.designsafe-ci.org/data/browser/public/designsafe.storage.published/PRJ-2938" TargetMode="External"/><Relationship Id="rId103" Type="http://schemas.openxmlformats.org/officeDocument/2006/relationships/hyperlink" Target="https://www.designsafe-ci.org/data/browser/public/designsafe.storage.published/PRJ-3005" TargetMode="External"/><Relationship Id="rId310" Type="http://schemas.openxmlformats.org/officeDocument/2006/relationships/hyperlink" Target="https://www.designsafe-ci.org/data/browser/public/designsafe.storage.published/PRJ-3264" TargetMode="External"/><Relationship Id="rId492" Type="http://schemas.openxmlformats.org/officeDocument/2006/relationships/hyperlink" Target="https://www.designsafe-ci.org/data/browser/public/designsafe.storage.published/PRJ-3570" TargetMode="External"/><Relationship Id="rId548" Type="http://schemas.openxmlformats.org/officeDocument/2006/relationships/hyperlink" Target="https://www.designsafe-ci.org/data/browser/public/designsafe.storage.published/PRJ-3637" TargetMode="External"/><Relationship Id="rId91" Type="http://schemas.openxmlformats.org/officeDocument/2006/relationships/hyperlink" Target="https://www.designsafe-ci.org/data/browser/public/designsafe.storage.published/PRJ-2993" TargetMode="External"/><Relationship Id="rId145" Type="http://schemas.openxmlformats.org/officeDocument/2006/relationships/hyperlink" Target="https://www.designsafe-ci.org/data/browser/public/designsafe.storage.published/PRJ-3064" TargetMode="External"/><Relationship Id="rId187" Type="http://schemas.openxmlformats.org/officeDocument/2006/relationships/hyperlink" Target="https://www.designsafe-ci.org/data/browser/public/designsafe.storage.published/PRJ-3111" TargetMode="External"/><Relationship Id="rId352" Type="http://schemas.openxmlformats.org/officeDocument/2006/relationships/hyperlink" Target="https://www.designsafe-ci.org/data/browser/public/designsafe.storage.published/PRJ-3388" TargetMode="External"/><Relationship Id="rId394" Type="http://schemas.openxmlformats.org/officeDocument/2006/relationships/hyperlink" Target="https://www.designsafe-ci.org/data/browser/public/designsafe.storage.published/PRJ-3439" TargetMode="External"/><Relationship Id="rId408" Type="http://schemas.openxmlformats.org/officeDocument/2006/relationships/hyperlink" Target="https://www.designsafe-ci.org/data/browser/public/designsafe.storage.published/PRJ-3452" TargetMode="External"/><Relationship Id="rId212" Type="http://schemas.openxmlformats.org/officeDocument/2006/relationships/hyperlink" Target="https://www.designsafe-ci.org/data/browser/public/designsafe.storage.published/PRJ-3147" TargetMode="External"/><Relationship Id="rId254" Type="http://schemas.openxmlformats.org/officeDocument/2006/relationships/hyperlink" Target="https://www.designsafe-ci.org/data/browser/public/designsafe.storage.published/PRJ-3199" TargetMode="External"/><Relationship Id="rId49" Type="http://schemas.openxmlformats.org/officeDocument/2006/relationships/hyperlink" Target="https://www.designsafe-ci.org/data/browser/public/designsafe.storage.published/PRJ-2950" TargetMode="External"/><Relationship Id="rId114" Type="http://schemas.openxmlformats.org/officeDocument/2006/relationships/hyperlink" Target="https://www.designsafe-ci.org/data/browser/public/designsafe.storage.published/PRJ-3016" TargetMode="External"/><Relationship Id="rId296" Type="http://schemas.openxmlformats.org/officeDocument/2006/relationships/hyperlink" Target="https://www.designsafe-ci.org/data/browser/public/designsafe.storage.published/PRJ-3247" TargetMode="External"/><Relationship Id="rId461" Type="http://schemas.openxmlformats.org/officeDocument/2006/relationships/hyperlink" Target="https://www.designsafe-ci.org/data/browser/public/designsafe.storage.published/PRJ-3522" TargetMode="External"/><Relationship Id="rId517" Type="http://schemas.openxmlformats.org/officeDocument/2006/relationships/hyperlink" Target="https://www.designsafe-ci.org/data/browser/public/designsafe.storage.published/PRJ-3604" TargetMode="External"/><Relationship Id="rId559" Type="http://schemas.openxmlformats.org/officeDocument/2006/relationships/hyperlink" Target="https://www.designsafe-ci.org/data/browser/public/designsafe.storage.published/PRJ-3652" TargetMode="External"/><Relationship Id="rId60" Type="http://schemas.openxmlformats.org/officeDocument/2006/relationships/hyperlink" Target="https://www.designsafe-ci.org/data/browser/public/designsafe.storage.published/PRJ-2962" TargetMode="External"/><Relationship Id="rId156" Type="http://schemas.openxmlformats.org/officeDocument/2006/relationships/hyperlink" Target="https://www.designsafe-ci.org/data/browser/public/designsafe.storage.published/PRJ-3075" TargetMode="External"/><Relationship Id="rId198" Type="http://schemas.openxmlformats.org/officeDocument/2006/relationships/hyperlink" Target="https://www.designsafe-ci.org/data/browser/public/designsafe.storage.published/PRJ-3131" TargetMode="External"/><Relationship Id="rId321" Type="http://schemas.openxmlformats.org/officeDocument/2006/relationships/hyperlink" Target="https://www.designsafe-ci.org/data/browser/public/designsafe.storage.published/PRJ-3275" TargetMode="External"/><Relationship Id="rId363" Type="http://schemas.openxmlformats.org/officeDocument/2006/relationships/hyperlink" Target="https://www.designsafe-ci.org/data/browser/public/designsafe.storage.published/PRJ-3404" TargetMode="External"/><Relationship Id="rId419" Type="http://schemas.openxmlformats.org/officeDocument/2006/relationships/hyperlink" Target="https://www.designsafe-ci.org/data/browser/public/designsafe.storage.published/PRJ-3464" TargetMode="External"/><Relationship Id="rId570" Type="http://schemas.openxmlformats.org/officeDocument/2006/relationships/hyperlink" Target="https://www.designsafe-ci.org/data/browser/public/designsafe.storage.published/PRJ-3664" TargetMode="External"/><Relationship Id="rId223" Type="http://schemas.openxmlformats.org/officeDocument/2006/relationships/hyperlink" Target="https://www.designsafe-ci.org/data/browser/public/designsafe.storage.published/PRJ-3162" TargetMode="External"/><Relationship Id="rId430" Type="http://schemas.openxmlformats.org/officeDocument/2006/relationships/hyperlink" Target="https://www.designsafe-ci.org/data/browser/public/designsafe.storage.published/PRJ-3477" TargetMode="External"/><Relationship Id="rId18" Type="http://schemas.openxmlformats.org/officeDocument/2006/relationships/hyperlink" Target="https://www.designsafe-ci.org/data/browser/public/designsafe.storage.published/PRJ-2897" TargetMode="External"/><Relationship Id="rId265" Type="http://schemas.openxmlformats.org/officeDocument/2006/relationships/hyperlink" Target="https://www.designsafe-ci.org/data/browser/public/designsafe.storage.published/PRJ-3212" TargetMode="External"/><Relationship Id="rId472" Type="http://schemas.openxmlformats.org/officeDocument/2006/relationships/hyperlink" Target="https://www.designsafe-ci.org/data/browser/public/designsafe.storage.published/PRJ-3534" TargetMode="External"/><Relationship Id="rId528" Type="http://schemas.openxmlformats.org/officeDocument/2006/relationships/hyperlink" Target="https://www.designsafe-ci.org/data/browser/public/designsafe.storage.published/PRJ-3616" TargetMode="External"/><Relationship Id="rId125" Type="http://schemas.openxmlformats.org/officeDocument/2006/relationships/hyperlink" Target="https://www.designsafe-ci.org/data/browser/public/designsafe.storage.published/PRJ-3028" TargetMode="External"/><Relationship Id="rId167" Type="http://schemas.openxmlformats.org/officeDocument/2006/relationships/hyperlink" Target="https://www.designsafe-ci.org/data/browser/public/designsafe.storage.published/PRJ-3087" TargetMode="External"/><Relationship Id="rId332" Type="http://schemas.openxmlformats.org/officeDocument/2006/relationships/hyperlink" Target="https://www.designsafe-ci.org/data/browser/public/designsafe.storage.published/PRJ-3289" TargetMode="External"/><Relationship Id="rId374" Type="http://schemas.openxmlformats.org/officeDocument/2006/relationships/hyperlink" Target="https://www.designsafe-ci.org/data/browser/public/designsafe.storage.published/PRJ-3417" TargetMode="External"/><Relationship Id="rId581" Type="http://schemas.openxmlformats.org/officeDocument/2006/relationships/hyperlink" Target="https://www.designsafe-ci.org/data/browser/public/designsafe.storage.published/PRJ-3675" TargetMode="External"/><Relationship Id="rId71" Type="http://schemas.openxmlformats.org/officeDocument/2006/relationships/hyperlink" Target="https://www.designsafe-ci.org/data/browser/public/designsafe.storage.published/PRJ-2973" TargetMode="External"/><Relationship Id="rId234" Type="http://schemas.openxmlformats.org/officeDocument/2006/relationships/hyperlink" Target="https://www.designsafe-ci.org/data/browser/public/designsafe.storage.published/PRJ-3174" TargetMode="External"/><Relationship Id="rId2" Type="http://schemas.openxmlformats.org/officeDocument/2006/relationships/hyperlink" Target="https://www.designsafe-ci.org/data/browser/public/designsafe.storage.published/PRJ-2832" TargetMode="External"/><Relationship Id="rId29" Type="http://schemas.openxmlformats.org/officeDocument/2006/relationships/hyperlink" Target="https://www.designsafe-ci.org/data/browser/public/designsafe.storage.published/PRJ-2927" TargetMode="External"/><Relationship Id="rId276" Type="http://schemas.openxmlformats.org/officeDocument/2006/relationships/hyperlink" Target="https://www.designsafe-ci.org/data/browser/public/designsafe.storage.published/PRJ-3223" TargetMode="External"/><Relationship Id="rId441" Type="http://schemas.openxmlformats.org/officeDocument/2006/relationships/hyperlink" Target="https://www.designsafe-ci.org/data/browser/public/designsafe.storage.published/PRJ-3495" TargetMode="External"/><Relationship Id="rId483" Type="http://schemas.openxmlformats.org/officeDocument/2006/relationships/hyperlink" Target="https://www.designsafe-ci.org/data/browser/public/designsafe.storage.published/PRJ-3554" TargetMode="External"/><Relationship Id="rId539" Type="http://schemas.openxmlformats.org/officeDocument/2006/relationships/hyperlink" Target="https://www.designsafe-ci.org/data/browser/public/designsafe.storage.published/PRJ-3628" TargetMode="External"/><Relationship Id="rId40" Type="http://schemas.openxmlformats.org/officeDocument/2006/relationships/hyperlink" Target="https://www.designsafe-ci.org/data/browser/public/designsafe.storage.published/PRJ-2941" TargetMode="External"/><Relationship Id="rId136" Type="http://schemas.openxmlformats.org/officeDocument/2006/relationships/hyperlink" Target="https://www.designsafe-ci.org/data/browser/public/designsafe.storage.published/PRJ-3054" TargetMode="External"/><Relationship Id="rId178" Type="http://schemas.openxmlformats.org/officeDocument/2006/relationships/hyperlink" Target="https://www.designsafe-ci.org/data/browser/public/designsafe.storage.published/PRJ-3101" TargetMode="External"/><Relationship Id="rId301" Type="http://schemas.openxmlformats.org/officeDocument/2006/relationships/hyperlink" Target="https://www.designsafe-ci.org/data/browser/public/designsafe.storage.published/PRJ-3253" TargetMode="External"/><Relationship Id="rId343" Type="http://schemas.openxmlformats.org/officeDocument/2006/relationships/hyperlink" Target="https://www.designsafe-ci.org/data/browser/public/designsafe.storage.published/PRJ-3378" TargetMode="External"/><Relationship Id="rId550" Type="http://schemas.openxmlformats.org/officeDocument/2006/relationships/hyperlink" Target="https://www.designsafe-ci.org/data/browser/public/designsafe.storage.published/PRJ-3639" TargetMode="External"/><Relationship Id="rId82" Type="http://schemas.openxmlformats.org/officeDocument/2006/relationships/hyperlink" Target="https://www.designsafe-ci.org/data/browser/public/designsafe.storage.published/PRJ-2984" TargetMode="External"/><Relationship Id="rId203" Type="http://schemas.openxmlformats.org/officeDocument/2006/relationships/hyperlink" Target="https://www.designsafe-ci.org/data/browser/public/designsafe.storage.published/PRJ-3136" TargetMode="External"/><Relationship Id="rId385" Type="http://schemas.openxmlformats.org/officeDocument/2006/relationships/hyperlink" Target="https://www.designsafe-ci.org/data/browser/public/designsafe.storage.published/PRJ-3430" TargetMode="External"/><Relationship Id="rId592" Type="http://schemas.openxmlformats.org/officeDocument/2006/relationships/hyperlink" Target="https://www.designsafe-ci.org/data/browser/public/designsafe.storage.published/PRJ-3686" TargetMode="External"/><Relationship Id="rId606" Type="http://schemas.openxmlformats.org/officeDocument/2006/relationships/hyperlink" Target="https://www.designsafe-ci.org/data/browser/public/designsafe.storage.published/PRJ-3702" TargetMode="External"/><Relationship Id="rId245" Type="http://schemas.openxmlformats.org/officeDocument/2006/relationships/hyperlink" Target="https://www.designsafe-ci.org/data/browser/public/designsafe.storage.published/PRJ-3189" TargetMode="External"/><Relationship Id="rId287" Type="http://schemas.openxmlformats.org/officeDocument/2006/relationships/hyperlink" Target="https://www.designsafe-ci.org/data/browser/public/designsafe.storage.published/PRJ-3236" TargetMode="External"/><Relationship Id="rId410" Type="http://schemas.openxmlformats.org/officeDocument/2006/relationships/hyperlink" Target="https://www.designsafe-ci.org/data/browser/public/designsafe.storage.published/PRJ-3455" TargetMode="External"/><Relationship Id="rId452" Type="http://schemas.openxmlformats.org/officeDocument/2006/relationships/hyperlink" Target="https://www.designsafe-ci.org/data/browser/public/designsafe.storage.published/PRJ-3513" TargetMode="External"/><Relationship Id="rId494" Type="http://schemas.openxmlformats.org/officeDocument/2006/relationships/hyperlink" Target="https://www.designsafe-ci.org/data/browser/public/designsafe.storage.published/PRJ-3574" TargetMode="External"/><Relationship Id="rId508" Type="http://schemas.openxmlformats.org/officeDocument/2006/relationships/hyperlink" Target="https://www.designsafe-ci.org/data/browser/public/designsafe.storage.published/PRJ-3595" TargetMode="External"/><Relationship Id="rId105" Type="http://schemas.openxmlformats.org/officeDocument/2006/relationships/hyperlink" Target="https://www.designsafe-ci.org/data/browser/public/designsafe.storage.published/PRJ-3007" TargetMode="External"/><Relationship Id="rId147" Type="http://schemas.openxmlformats.org/officeDocument/2006/relationships/hyperlink" Target="https://www.designsafe-ci.org/data/browser/public/designsafe.storage.published/PRJ-3066" TargetMode="External"/><Relationship Id="rId312" Type="http://schemas.openxmlformats.org/officeDocument/2006/relationships/hyperlink" Target="https://www.designsafe-ci.org/data/browser/public/designsafe.storage.published/PRJ-3266" TargetMode="External"/><Relationship Id="rId354" Type="http://schemas.openxmlformats.org/officeDocument/2006/relationships/hyperlink" Target="https://www.designsafe-ci.org/data/browser/public/designsafe.storage.published/PRJ-3394" TargetMode="External"/><Relationship Id="rId51" Type="http://schemas.openxmlformats.org/officeDocument/2006/relationships/hyperlink" Target="https://www.designsafe-ci.org/data/browser/public/designsafe.storage.published/PRJ-2952" TargetMode="External"/><Relationship Id="rId93" Type="http://schemas.openxmlformats.org/officeDocument/2006/relationships/hyperlink" Target="https://www.designsafe-ci.org/data/browser/public/designsafe.storage.published/PRJ-2995" TargetMode="External"/><Relationship Id="rId189" Type="http://schemas.openxmlformats.org/officeDocument/2006/relationships/hyperlink" Target="https://www.designsafe-ci.org/data/browser/public/designsafe.storage.published/PRJ-3114" TargetMode="External"/><Relationship Id="rId396" Type="http://schemas.openxmlformats.org/officeDocument/2006/relationships/hyperlink" Target="https://www.designsafe-ci.org/data/browser/public/designsafe.storage.published/PRJ-3441" TargetMode="External"/><Relationship Id="rId561" Type="http://schemas.openxmlformats.org/officeDocument/2006/relationships/hyperlink" Target="https://www.designsafe-ci.org/data/browser/public/designsafe.storage.published/PRJ-3655" TargetMode="External"/><Relationship Id="rId214" Type="http://schemas.openxmlformats.org/officeDocument/2006/relationships/hyperlink" Target="https://www.designsafe-ci.org/data/browser/public/designsafe.storage.published/PRJ-3149" TargetMode="External"/><Relationship Id="rId256" Type="http://schemas.openxmlformats.org/officeDocument/2006/relationships/hyperlink" Target="https://www.designsafe-ci.org/data/browser/public/designsafe.storage.published/PRJ-3201" TargetMode="External"/><Relationship Id="rId298" Type="http://schemas.openxmlformats.org/officeDocument/2006/relationships/hyperlink" Target="https://www.designsafe-ci.org/data/browser/public/designsafe.storage.published/PRJ-3249" TargetMode="External"/><Relationship Id="rId421" Type="http://schemas.openxmlformats.org/officeDocument/2006/relationships/hyperlink" Target="https://www.designsafe-ci.org/data/browser/public/designsafe.storage.published/PRJ-3467" TargetMode="External"/><Relationship Id="rId463" Type="http://schemas.openxmlformats.org/officeDocument/2006/relationships/hyperlink" Target="https://www.designsafe-ci.org/data/browser/public/designsafe.storage.published/PRJ-3524" TargetMode="External"/><Relationship Id="rId519" Type="http://schemas.openxmlformats.org/officeDocument/2006/relationships/hyperlink" Target="https://www.designsafe-ci.org/data/browser/public/designsafe.storage.published/PRJ-3607" TargetMode="External"/><Relationship Id="rId116" Type="http://schemas.openxmlformats.org/officeDocument/2006/relationships/hyperlink" Target="https://www.designsafe-ci.org/data/browser/public/designsafe.storage.published/PRJ-3018" TargetMode="External"/><Relationship Id="rId158" Type="http://schemas.openxmlformats.org/officeDocument/2006/relationships/hyperlink" Target="https://www.designsafe-ci.org/data/browser/public/designsafe.storage.published/PRJ-3077" TargetMode="External"/><Relationship Id="rId323" Type="http://schemas.openxmlformats.org/officeDocument/2006/relationships/hyperlink" Target="https://www.designsafe-ci.org/data/browser/public/designsafe.storage.published/PRJ-3278" TargetMode="External"/><Relationship Id="rId530" Type="http://schemas.openxmlformats.org/officeDocument/2006/relationships/hyperlink" Target="https://www.designsafe-ci.org/data/browser/public/designsafe.storage.published/PRJ-3619" TargetMode="External"/><Relationship Id="rId20" Type="http://schemas.openxmlformats.org/officeDocument/2006/relationships/hyperlink" Target="https://www.designsafe-ci.org/data/browser/public/designsafe.storage.published/PRJ-2901" TargetMode="External"/><Relationship Id="rId62" Type="http://schemas.openxmlformats.org/officeDocument/2006/relationships/hyperlink" Target="https://www.designsafe-ci.org/data/browser/public/designsafe.storage.published/PRJ-2964" TargetMode="External"/><Relationship Id="rId365" Type="http://schemas.openxmlformats.org/officeDocument/2006/relationships/hyperlink" Target="https://www.designsafe-ci.org/data/browser/public/designsafe.storage.published/PRJ-3406" TargetMode="External"/><Relationship Id="rId572" Type="http://schemas.openxmlformats.org/officeDocument/2006/relationships/hyperlink" Target="https://www.designsafe-ci.org/data/browser/public/designsafe.storage.published/PRJ-3666" TargetMode="External"/><Relationship Id="rId225" Type="http://schemas.openxmlformats.org/officeDocument/2006/relationships/hyperlink" Target="https://www.designsafe-ci.org/data/browser/public/designsafe.storage.published/PRJ-3164" TargetMode="External"/><Relationship Id="rId267" Type="http://schemas.openxmlformats.org/officeDocument/2006/relationships/hyperlink" Target="https://www.designsafe-ci.org/data/browser/public/designsafe.storage.published/PRJ-3214" TargetMode="External"/><Relationship Id="rId432" Type="http://schemas.openxmlformats.org/officeDocument/2006/relationships/hyperlink" Target="https://www.designsafe-ci.org/data/browser/public/designsafe.storage.published/PRJ-3479" TargetMode="External"/><Relationship Id="rId474" Type="http://schemas.openxmlformats.org/officeDocument/2006/relationships/hyperlink" Target="https://www.designsafe-ci.org/data/browser/public/designsafe.storage.published/PRJ-3542" TargetMode="External"/><Relationship Id="rId127" Type="http://schemas.openxmlformats.org/officeDocument/2006/relationships/hyperlink" Target="https://www.designsafe-ci.org/data/browser/public/designsafe.storage.published/PRJ-3030" TargetMode="External"/><Relationship Id="rId31" Type="http://schemas.openxmlformats.org/officeDocument/2006/relationships/hyperlink" Target="https://www.designsafe-ci.org/data/browser/public/designsafe.storage.published/PRJ-2930" TargetMode="External"/><Relationship Id="rId73" Type="http://schemas.openxmlformats.org/officeDocument/2006/relationships/hyperlink" Target="https://www.designsafe-ci.org/data/browser/public/designsafe.storage.published/PRJ-2975" TargetMode="External"/><Relationship Id="rId169" Type="http://schemas.openxmlformats.org/officeDocument/2006/relationships/hyperlink" Target="https://www.designsafe-ci.org/data/browser/public/designsafe.storage.published/PRJ-3089" TargetMode="External"/><Relationship Id="rId334" Type="http://schemas.openxmlformats.org/officeDocument/2006/relationships/hyperlink" Target="https://www.designsafe-ci.org/data/browser/public/designsafe.storage.published/PRJ-3292" TargetMode="External"/><Relationship Id="rId376" Type="http://schemas.openxmlformats.org/officeDocument/2006/relationships/hyperlink" Target="https://www.designsafe-ci.org/data/browser/public/designsafe.storage.published/PRJ-3419" TargetMode="External"/><Relationship Id="rId541" Type="http://schemas.openxmlformats.org/officeDocument/2006/relationships/hyperlink" Target="https://www.designsafe-ci.org/data/browser/public/designsafe.storage.published/PRJ-3630" TargetMode="External"/><Relationship Id="rId583" Type="http://schemas.openxmlformats.org/officeDocument/2006/relationships/hyperlink" Target="https://www.designsafe-ci.org/data/browser/public/designsafe.storage.published/PRJ-3677" TargetMode="External"/><Relationship Id="rId4" Type="http://schemas.openxmlformats.org/officeDocument/2006/relationships/hyperlink" Target="https://www.designsafe-ci.org/data/browser/public/designsafe.storage.published/PRJ-2842" TargetMode="External"/><Relationship Id="rId180" Type="http://schemas.openxmlformats.org/officeDocument/2006/relationships/hyperlink" Target="https://www.designsafe-ci.org/data/browser/public/designsafe.storage.published/PRJ-3103" TargetMode="External"/><Relationship Id="rId236" Type="http://schemas.openxmlformats.org/officeDocument/2006/relationships/hyperlink" Target="https://www.designsafe-ci.org/data/browser/public/designsafe.storage.published/PRJ-3176" TargetMode="External"/><Relationship Id="rId278" Type="http://schemas.openxmlformats.org/officeDocument/2006/relationships/hyperlink" Target="https://www.designsafe-ci.org/data/browser/public/designsafe.storage.published/PRJ-3225" TargetMode="External"/><Relationship Id="rId401" Type="http://schemas.openxmlformats.org/officeDocument/2006/relationships/hyperlink" Target="https://www.designsafe-ci.org/data/browser/public/designsafe.storage.published/PRJ-3393" TargetMode="External"/><Relationship Id="rId443" Type="http://schemas.openxmlformats.org/officeDocument/2006/relationships/hyperlink" Target="https://www.designsafe-ci.org/data/browser/public/designsafe.storage.published/PRJ-3497" TargetMode="External"/><Relationship Id="rId303" Type="http://schemas.openxmlformats.org/officeDocument/2006/relationships/hyperlink" Target="https://www.designsafe-ci.org/data/browser/public/designsafe.storage.published/PRJ-3255" TargetMode="External"/><Relationship Id="rId485" Type="http://schemas.openxmlformats.org/officeDocument/2006/relationships/hyperlink" Target="https://www.designsafe-ci.org/data/browser/public/designsafe.storage.published/PRJ-3556" TargetMode="External"/><Relationship Id="rId42" Type="http://schemas.openxmlformats.org/officeDocument/2006/relationships/hyperlink" Target="https://www.designsafe-ci.org/data/browser/public/designsafe.storage.published/PRJ-2943" TargetMode="External"/><Relationship Id="rId84" Type="http://schemas.openxmlformats.org/officeDocument/2006/relationships/hyperlink" Target="https://www.designsafe-ci.org/data/browser/public/designsafe.storage.published/PRJ-2986" TargetMode="External"/><Relationship Id="rId138" Type="http://schemas.openxmlformats.org/officeDocument/2006/relationships/hyperlink" Target="https://www.designsafe-ci.org/data/browser/public/designsafe.storage.published/PRJ-3057" TargetMode="External"/><Relationship Id="rId345" Type="http://schemas.openxmlformats.org/officeDocument/2006/relationships/hyperlink" Target="https://www.designsafe-ci.org/data/browser/public/designsafe.storage.published/PRJ-3380" TargetMode="External"/><Relationship Id="rId387" Type="http://schemas.openxmlformats.org/officeDocument/2006/relationships/hyperlink" Target="https://www.designsafe-ci.org/data/browser/public/designsafe.storage.published/PRJ-3432" TargetMode="External"/><Relationship Id="rId510" Type="http://schemas.openxmlformats.org/officeDocument/2006/relationships/hyperlink" Target="https://www.designsafe-ci.org/data/browser/public/designsafe.storage.published/PRJ-3597" TargetMode="External"/><Relationship Id="rId552" Type="http://schemas.openxmlformats.org/officeDocument/2006/relationships/hyperlink" Target="https://www.designsafe-ci.org/data/browser/public/designsafe.storage.published/PRJ-3643" TargetMode="External"/><Relationship Id="rId594" Type="http://schemas.openxmlformats.org/officeDocument/2006/relationships/hyperlink" Target="https://www.designsafe-ci.org/data/browser/public/designsafe.storage.published/PRJ-3690" TargetMode="External"/><Relationship Id="rId608" Type="http://schemas.openxmlformats.org/officeDocument/2006/relationships/hyperlink" Target="https://www.designsafe-ci.org/data/browser/public/designsafe.storage.published/PRJ-3705" TargetMode="External"/><Relationship Id="rId191" Type="http://schemas.openxmlformats.org/officeDocument/2006/relationships/hyperlink" Target="https://www.designsafe-ci.org/data/browser/public/designsafe.storage.published/PRJ-3116" TargetMode="External"/><Relationship Id="rId205" Type="http://schemas.openxmlformats.org/officeDocument/2006/relationships/hyperlink" Target="https://www.designsafe-ci.org/data/browser/public/designsafe.storage.published/PRJ-3138" TargetMode="External"/><Relationship Id="rId247" Type="http://schemas.openxmlformats.org/officeDocument/2006/relationships/hyperlink" Target="https://www.designsafe-ci.org/data/browser/public/designsafe.storage.published/PRJ-3191" TargetMode="External"/><Relationship Id="rId412" Type="http://schemas.openxmlformats.org/officeDocument/2006/relationships/hyperlink" Target="https://www.designsafe-ci.org/data/browser/public/designsafe.storage.published/PRJ-3457" TargetMode="External"/><Relationship Id="rId107" Type="http://schemas.openxmlformats.org/officeDocument/2006/relationships/hyperlink" Target="https://www.designsafe-ci.org/data/browser/public/designsafe.storage.published/PRJ-3009" TargetMode="External"/><Relationship Id="rId289" Type="http://schemas.openxmlformats.org/officeDocument/2006/relationships/hyperlink" Target="https://www.designsafe-ci.org/data/browser/public/designsafe.storage.published/PRJ-3238" TargetMode="External"/><Relationship Id="rId454" Type="http://schemas.openxmlformats.org/officeDocument/2006/relationships/hyperlink" Target="https://www.designsafe-ci.org/data/browser/public/designsafe.storage.published/PRJ-3515" TargetMode="External"/><Relationship Id="rId496" Type="http://schemas.openxmlformats.org/officeDocument/2006/relationships/hyperlink" Target="https://www.designsafe-ci.org/data/browser/public/designsafe.storage.published/PRJ-3576" TargetMode="External"/><Relationship Id="rId11" Type="http://schemas.openxmlformats.org/officeDocument/2006/relationships/hyperlink" Target="https://www.designsafe-ci.org/data/browser/public/designsafe.storage.published/PRJ-2876" TargetMode="External"/><Relationship Id="rId53" Type="http://schemas.openxmlformats.org/officeDocument/2006/relationships/hyperlink" Target="https://www.designsafe-ci.org/data/browser/public/designsafe.storage.published/PRJ-2954" TargetMode="External"/><Relationship Id="rId149" Type="http://schemas.openxmlformats.org/officeDocument/2006/relationships/hyperlink" Target="https://www.designsafe-ci.org/data/browser/public/designsafe.storage.published/PRJ-3068" TargetMode="External"/><Relationship Id="rId314" Type="http://schemas.openxmlformats.org/officeDocument/2006/relationships/hyperlink" Target="https://www.designsafe-ci.org/data/browser/public/designsafe.storage.published/PRJ-3268" TargetMode="External"/><Relationship Id="rId356" Type="http://schemas.openxmlformats.org/officeDocument/2006/relationships/hyperlink" Target="https://www.designsafe-ci.org/data/browser/public/designsafe.storage.published/PRJ-3396" TargetMode="External"/><Relationship Id="rId398" Type="http://schemas.openxmlformats.org/officeDocument/2006/relationships/hyperlink" Target="https://www.designsafe-ci.org/data/browser/public/designsafe.storage.published/PRJ-3443" TargetMode="External"/><Relationship Id="rId521" Type="http://schemas.openxmlformats.org/officeDocument/2006/relationships/hyperlink" Target="https://www.designsafe-ci.org/data/browser/public/designsafe.storage.published/PRJ-3609" TargetMode="External"/><Relationship Id="rId563" Type="http://schemas.openxmlformats.org/officeDocument/2006/relationships/hyperlink" Target="https://www.designsafe-ci.org/data/browser/public/designsafe.storage.published/PRJ-3657" TargetMode="External"/><Relationship Id="rId95" Type="http://schemas.openxmlformats.org/officeDocument/2006/relationships/hyperlink" Target="https://www.designsafe-ci.org/data/browser/public/designsafe.storage.published/PRJ-2998" TargetMode="External"/><Relationship Id="rId160" Type="http://schemas.openxmlformats.org/officeDocument/2006/relationships/hyperlink" Target="https://www.designsafe-ci.org/data/browser/public/designsafe.storage.published/PRJ-3079" TargetMode="External"/><Relationship Id="rId216" Type="http://schemas.openxmlformats.org/officeDocument/2006/relationships/hyperlink" Target="https://www.designsafe-ci.org/data/browser/public/designsafe.storage.published/PRJ-3154" TargetMode="External"/><Relationship Id="rId423" Type="http://schemas.openxmlformats.org/officeDocument/2006/relationships/hyperlink" Target="https://www.designsafe-ci.org/data/browser/public/designsafe.storage.published/PRJ-3469" TargetMode="External"/><Relationship Id="rId258" Type="http://schemas.openxmlformats.org/officeDocument/2006/relationships/hyperlink" Target="https://www.designsafe-ci.org/data/browser/public/designsafe.storage.published/PRJ-3203" TargetMode="External"/><Relationship Id="rId465" Type="http://schemas.openxmlformats.org/officeDocument/2006/relationships/hyperlink" Target="https://www.designsafe-ci.org/data/browser/public/designsafe.storage.published/PRJ-3526" TargetMode="External"/><Relationship Id="rId22" Type="http://schemas.openxmlformats.org/officeDocument/2006/relationships/hyperlink" Target="https://www.designsafe-ci.org/data/browser/public/designsafe.storage.published/PRJ-2904" TargetMode="External"/><Relationship Id="rId64" Type="http://schemas.openxmlformats.org/officeDocument/2006/relationships/hyperlink" Target="https://www.designsafe-ci.org/data/browser/public/designsafe.storage.published/PRJ-2966" TargetMode="External"/><Relationship Id="rId118" Type="http://schemas.openxmlformats.org/officeDocument/2006/relationships/hyperlink" Target="https://www.designsafe-ci.org/data/browser/public/designsafe.storage.published/PRJ-3020" TargetMode="External"/><Relationship Id="rId325" Type="http://schemas.openxmlformats.org/officeDocument/2006/relationships/hyperlink" Target="https://www.designsafe-ci.org/data/browser/public/designsafe.storage.published/PRJ-3280" TargetMode="External"/><Relationship Id="rId367" Type="http://schemas.openxmlformats.org/officeDocument/2006/relationships/hyperlink" Target="https://www.designsafe-ci.org/data/browser/public/designsafe.storage.published/PRJ-3408" TargetMode="External"/><Relationship Id="rId532" Type="http://schemas.openxmlformats.org/officeDocument/2006/relationships/hyperlink" Target="https://www.designsafe-ci.org/data/browser/public/designsafe.storage.published/PRJ-3621" TargetMode="External"/><Relationship Id="rId574" Type="http://schemas.openxmlformats.org/officeDocument/2006/relationships/hyperlink" Target="https://www.designsafe-ci.org/data/browser/public/designsafe.storage.published/PRJ-3668" TargetMode="External"/><Relationship Id="rId171" Type="http://schemas.openxmlformats.org/officeDocument/2006/relationships/hyperlink" Target="https://www.designsafe-ci.org/data/browser/public/designsafe.storage.published/PRJ-3091" TargetMode="External"/><Relationship Id="rId227" Type="http://schemas.openxmlformats.org/officeDocument/2006/relationships/hyperlink" Target="https://www.designsafe-ci.org/data/browser/public/designsafe.storage.published/PRJ-3166" TargetMode="External"/><Relationship Id="rId269" Type="http://schemas.openxmlformats.org/officeDocument/2006/relationships/hyperlink" Target="https://www.designsafe-ci.org/data/browser/public/designsafe.storage.published/PRJ-3216" TargetMode="External"/><Relationship Id="rId434" Type="http://schemas.openxmlformats.org/officeDocument/2006/relationships/hyperlink" Target="https://www.designsafe-ci.org/data/browser/public/designsafe.storage.published/PRJ-3481" TargetMode="External"/><Relationship Id="rId476" Type="http://schemas.openxmlformats.org/officeDocument/2006/relationships/hyperlink" Target="https://www.designsafe-ci.org/data/browser/public/designsafe.storage.published/PRJ-3546" TargetMode="External"/><Relationship Id="rId33" Type="http://schemas.openxmlformats.org/officeDocument/2006/relationships/hyperlink" Target="https://www.designsafe-ci.org/data/browser/public/designsafe.storage.published/PRJ-2932" TargetMode="External"/><Relationship Id="rId129" Type="http://schemas.openxmlformats.org/officeDocument/2006/relationships/hyperlink" Target="https://www.designsafe-ci.org/data/browser/public/designsafe.storage.published/PRJ-3033" TargetMode="External"/><Relationship Id="rId280" Type="http://schemas.openxmlformats.org/officeDocument/2006/relationships/hyperlink" Target="https://www.designsafe-ci.org/data/browser/public/designsafe.storage.published/PRJ-3227" TargetMode="External"/><Relationship Id="rId336" Type="http://schemas.openxmlformats.org/officeDocument/2006/relationships/hyperlink" Target="https://www.designsafe-ci.org/data/browser/public/designsafe.storage.published/PRJ-3294" TargetMode="External"/><Relationship Id="rId501" Type="http://schemas.openxmlformats.org/officeDocument/2006/relationships/hyperlink" Target="https://www.designsafe-ci.org/data/browser/public/designsafe.storage.published/PRJ-3588" TargetMode="External"/><Relationship Id="rId543" Type="http://schemas.openxmlformats.org/officeDocument/2006/relationships/hyperlink" Target="https://www.designsafe-ci.org/data/browser/public/designsafe.storage.published/PRJ-3632" TargetMode="External"/><Relationship Id="rId75" Type="http://schemas.openxmlformats.org/officeDocument/2006/relationships/hyperlink" Target="https://www.designsafe-ci.org/data/browser/public/designsafe.storage.published/PRJ-2977" TargetMode="External"/><Relationship Id="rId140" Type="http://schemas.openxmlformats.org/officeDocument/2006/relationships/hyperlink" Target="https://www.designsafe-ci.org/data/browser/public/designsafe.storage.published/PRJ-3059" TargetMode="External"/><Relationship Id="rId182" Type="http://schemas.openxmlformats.org/officeDocument/2006/relationships/hyperlink" Target="https://www.designsafe-ci.org/data/browser/public/designsafe.storage.published/PRJ-3105" TargetMode="External"/><Relationship Id="rId378" Type="http://schemas.openxmlformats.org/officeDocument/2006/relationships/hyperlink" Target="https://www.designsafe-ci.org/data/browser/public/designsafe.storage.published/PRJ-3421" TargetMode="External"/><Relationship Id="rId403" Type="http://schemas.openxmlformats.org/officeDocument/2006/relationships/hyperlink" Target="https://www.designsafe-ci.org/data/browser/public/designsafe.storage.published/PRJ-3425" TargetMode="External"/><Relationship Id="rId585" Type="http://schemas.openxmlformats.org/officeDocument/2006/relationships/hyperlink" Target="https://www.designsafe-ci.org/data/browser/public/designsafe.storage.published/PRJ-3679" TargetMode="External"/><Relationship Id="rId6" Type="http://schemas.openxmlformats.org/officeDocument/2006/relationships/hyperlink" Target="https://www.designsafe-ci.org/data/browser/public/designsafe.storage.published/PRJ-2848" TargetMode="External"/><Relationship Id="rId238" Type="http://schemas.openxmlformats.org/officeDocument/2006/relationships/hyperlink" Target="https://www.designsafe-ci.org/data/browser/public/designsafe.storage.published/PRJ-3180" TargetMode="External"/><Relationship Id="rId445" Type="http://schemas.openxmlformats.org/officeDocument/2006/relationships/hyperlink" Target="https://www.designsafe-ci.org/data/browser/public/designsafe.storage.published/PRJ-3499" TargetMode="External"/><Relationship Id="rId487" Type="http://schemas.openxmlformats.org/officeDocument/2006/relationships/hyperlink" Target="https://www.designsafe-ci.org/data/browser/public/designsafe.storage.published/PRJ-3559" TargetMode="External"/><Relationship Id="rId610" Type="http://schemas.openxmlformats.org/officeDocument/2006/relationships/hyperlink" Target="https://www.designsafe-ci.org/data/browser/public/designsafe.storage.published/PRJ-3707" TargetMode="External"/><Relationship Id="rId291" Type="http://schemas.openxmlformats.org/officeDocument/2006/relationships/hyperlink" Target="https://www.designsafe-ci.org/data/browser/public/designsafe.storage.published/PRJ-3241" TargetMode="External"/><Relationship Id="rId305" Type="http://schemas.openxmlformats.org/officeDocument/2006/relationships/hyperlink" Target="https://www.designsafe-ci.org/data/browser/public/designsafe.storage.published/PRJ-3257" TargetMode="External"/><Relationship Id="rId347" Type="http://schemas.openxmlformats.org/officeDocument/2006/relationships/hyperlink" Target="https://www.designsafe-ci.org/data/browser/public/designsafe.storage.published/PRJ-3382" TargetMode="External"/><Relationship Id="rId512" Type="http://schemas.openxmlformats.org/officeDocument/2006/relationships/hyperlink" Target="https://www.designsafe-ci.org/data/browser/public/designsafe.storage.published/PRJ-3599" TargetMode="External"/><Relationship Id="rId44" Type="http://schemas.openxmlformats.org/officeDocument/2006/relationships/hyperlink" Target="https://www.designsafe-ci.org/data/browser/public/designsafe.storage.published/PRJ-2945" TargetMode="External"/><Relationship Id="rId86" Type="http://schemas.openxmlformats.org/officeDocument/2006/relationships/hyperlink" Target="https://www.designsafe-ci.org/data/browser/public/designsafe.storage.published/PRJ-2988" TargetMode="External"/><Relationship Id="rId151" Type="http://schemas.openxmlformats.org/officeDocument/2006/relationships/hyperlink" Target="https://www.designsafe-ci.org/data/browser/public/designsafe.storage.published/PRJ-3070" TargetMode="External"/><Relationship Id="rId389" Type="http://schemas.openxmlformats.org/officeDocument/2006/relationships/hyperlink" Target="https://www.designsafe-ci.org/data/browser/public/designsafe.storage.published/PRJ-3434" TargetMode="External"/><Relationship Id="rId554" Type="http://schemas.openxmlformats.org/officeDocument/2006/relationships/hyperlink" Target="https://www.designsafe-ci.org/data/browser/public/designsafe.storage.published/PRJ-3646" TargetMode="External"/><Relationship Id="rId596" Type="http://schemas.openxmlformats.org/officeDocument/2006/relationships/hyperlink" Target="https://www.designsafe-ci.org/data/browser/public/designsafe.storage.published/PRJ-3692" TargetMode="External"/><Relationship Id="rId193" Type="http://schemas.openxmlformats.org/officeDocument/2006/relationships/hyperlink" Target="https://www.designsafe-ci.org/data/browser/public/designsafe.storage.published/PRJ-3123" TargetMode="External"/><Relationship Id="rId207" Type="http://schemas.openxmlformats.org/officeDocument/2006/relationships/hyperlink" Target="https://www.designsafe-ci.org/data/browser/public/designsafe.storage.published/PRJ-3140" TargetMode="External"/><Relationship Id="rId249" Type="http://schemas.openxmlformats.org/officeDocument/2006/relationships/hyperlink" Target="https://www.designsafe-ci.org/data/browser/public/designsafe.storage.published/PRJ-3193" TargetMode="External"/><Relationship Id="rId414" Type="http://schemas.openxmlformats.org/officeDocument/2006/relationships/hyperlink" Target="https://www.designsafe-ci.org/data/browser/public/designsafe.storage.published/PRJ-3459" TargetMode="External"/><Relationship Id="rId456" Type="http://schemas.openxmlformats.org/officeDocument/2006/relationships/hyperlink" Target="https://www.designsafe-ci.org/data/browser/public/designsafe.storage.published/PRJ-3517" TargetMode="External"/><Relationship Id="rId498" Type="http://schemas.openxmlformats.org/officeDocument/2006/relationships/hyperlink" Target="https://www.designsafe-ci.org/data/browser/public/designsafe.storage.published/PRJ-3578" TargetMode="External"/><Relationship Id="rId13" Type="http://schemas.openxmlformats.org/officeDocument/2006/relationships/hyperlink" Target="https://www.designsafe-ci.org/data/browser/public/designsafe.storage.published/PRJ-2883" TargetMode="External"/><Relationship Id="rId109" Type="http://schemas.openxmlformats.org/officeDocument/2006/relationships/hyperlink" Target="https://www.designsafe-ci.org/data/browser/public/designsafe.storage.published/PRJ-3011" TargetMode="External"/><Relationship Id="rId260" Type="http://schemas.openxmlformats.org/officeDocument/2006/relationships/hyperlink" Target="https://www.designsafe-ci.org/data/browser/public/designsafe.storage.published/PRJ-3206" TargetMode="External"/><Relationship Id="rId316" Type="http://schemas.openxmlformats.org/officeDocument/2006/relationships/hyperlink" Target="https://www.designsafe-ci.org/data/browser/public/designsafe.storage.published/PRJ-3270" TargetMode="External"/><Relationship Id="rId523" Type="http://schemas.openxmlformats.org/officeDocument/2006/relationships/hyperlink" Target="https://www.designsafe-ci.org/data/browser/public/designsafe.storage.published/PRJ-3611" TargetMode="External"/><Relationship Id="rId55" Type="http://schemas.openxmlformats.org/officeDocument/2006/relationships/hyperlink" Target="https://www.designsafe-ci.org/data/browser/public/designsafe.storage.published/PRJ-2956" TargetMode="External"/><Relationship Id="rId97" Type="http://schemas.openxmlformats.org/officeDocument/2006/relationships/hyperlink" Target="https://www.designsafe-ci.org/data/browser/public/designsafe.storage.published/PRJ-3000" TargetMode="External"/><Relationship Id="rId120" Type="http://schemas.openxmlformats.org/officeDocument/2006/relationships/hyperlink" Target="https://www.designsafe-ci.org/data/browser/public/designsafe.storage.published/PRJ-3022" TargetMode="External"/><Relationship Id="rId358" Type="http://schemas.openxmlformats.org/officeDocument/2006/relationships/hyperlink" Target="https://www.designsafe-ci.org/data/browser/public/designsafe.storage.published/PRJ-3398" TargetMode="External"/><Relationship Id="rId565" Type="http://schemas.openxmlformats.org/officeDocument/2006/relationships/hyperlink" Target="https://www.designsafe-ci.org/data/browser/public/designsafe.storage.published/PRJ-3659" TargetMode="External"/><Relationship Id="rId162" Type="http://schemas.openxmlformats.org/officeDocument/2006/relationships/hyperlink" Target="https://www.designsafe-ci.org/data/browser/public/designsafe.storage.published/PRJ-3081" TargetMode="External"/><Relationship Id="rId218" Type="http://schemas.openxmlformats.org/officeDocument/2006/relationships/hyperlink" Target="https://www.designsafe-ci.org/data/browser/public/designsafe.storage.published/PRJ-3156" TargetMode="External"/><Relationship Id="rId425" Type="http://schemas.openxmlformats.org/officeDocument/2006/relationships/hyperlink" Target="https://www.designsafe-ci.org/data/browser/public/designsafe.storage.published/PRJ-3472" TargetMode="External"/><Relationship Id="rId467" Type="http://schemas.openxmlformats.org/officeDocument/2006/relationships/hyperlink" Target="https://www.designsafe-ci.org/data/browser/public/designsafe.storage.published/PRJ-3528" TargetMode="External"/><Relationship Id="rId271" Type="http://schemas.openxmlformats.org/officeDocument/2006/relationships/hyperlink" Target="https://www.designsafe-ci.org/data/browser/public/designsafe.storage.published/PRJ-3218" TargetMode="External"/><Relationship Id="rId24" Type="http://schemas.openxmlformats.org/officeDocument/2006/relationships/hyperlink" Target="https://www.designsafe-ci.org/data/browser/public/designsafe.storage.published/PRJ-2914" TargetMode="External"/><Relationship Id="rId66" Type="http://schemas.openxmlformats.org/officeDocument/2006/relationships/hyperlink" Target="https://www.designsafe-ci.org/data/browser/public/designsafe.storage.published/PRJ-2968" TargetMode="External"/><Relationship Id="rId131" Type="http://schemas.openxmlformats.org/officeDocument/2006/relationships/hyperlink" Target="https://www.designsafe-ci.org/data/browser/public/designsafe.storage.published/PRJ-3041" TargetMode="External"/><Relationship Id="rId327" Type="http://schemas.openxmlformats.org/officeDocument/2006/relationships/hyperlink" Target="https://www.designsafe-ci.org/data/browser/public/designsafe.storage.published/PRJ-3282" TargetMode="External"/><Relationship Id="rId369" Type="http://schemas.openxmlformats.org/officeDocument/2006/relationships/hyperlink" Target="https://www.designsafe-ci.org/data/browser/public/designsafe.storage.published/PRJ-3411" TargetMode="External"/><Relationship Id="rId534" Type="http://schemas.openxmlformats.org/officeDocument/2006/relationships/hyperlink" Target="https://www.designsafe-ci.org/data/browser/public/designsafe.storage.published/PRJ-3623" TargetMode="External"/><Relationship Id="rId576" Type="http://schemas.openxmlformats.org/officeDocument/2006/relationships/hyperlink" Target="https://www.designsafe-ci.org/data/browser/public/designsafe.storage.published/PRJ-3670" TargetMode="External"/><Relationship Id="rId173" Type="http://schemas.openxmlformats.org/officeDocument/2006/relationships/hyperlink" Target="https://www.designsafe-ci.org/data/browser/public/designsafe.storage.published/PRJ-3094" TargetMode="External"/><Relationship Id="rId229" Type="http://schemas.openxmlformats.org/officeDocument/2006/relationships/hyperlink" Target="https://www.designsafe-ci.org/data/browser/public/designsafe.storage.published/PRJ-3168" TargetMode="External"/><Relationship Id="rId380" Type="http://schemas.openxmlformats.org/officeDocument/2006/relationships/hyperlink" Target="https://www.designsafe-ci.org/data/browser/public/designsafe.storage.published/PRJ-3423" TargetMode="External"/><Relationship Id="rId436" Type="http://schemas.openxmlformats.org/officeDocument/2006/relationships/hyperlink" Target="https://www.designsafe-ci.org/data/browser/public/designsafe.storage.published/PRJ-3483" TargetMode="External"/><Relationship Id="rId601" Type="http://schemas.openxmlformats.org/officeDocument/2006/relationships/hyperlink" Target="https://www.designsafe-ci.org/data/browser/public/designsafe.storage.published/PRJ-3697" TargetMode="External"/><Relationship Id="rId240" Type="http://schemas.openxmlformats.org/officeDocument/2006/relationships/hyperlink" Target="https://www.designsafe-ci.org/data/browser/public/designsafe.storage.published/PRJ-3182" TargetMode="External"/><Relationship Id="rId478" Type="http://schemas.openxmlformats.org/officeDocument/2006/relationships/hyperlink" Target="https://www.designsafe-ci.org/data/browser/public/designsafe.storage.published/PRJ-3549" TargetMode="External"/><Relationship Id="rId35" Type="http://schemas.openxmlformats.org/officeDocument/2006/relationships/hyperlink" Target="https://www.designsafe-ci.org/data/browser/public/designsafe.storage.published/PRJ-2934" TargetMode="External"/><Relationship Id="rId77" Type="http://schemas.openxmlformats.org/officeDocument/2006/relationships/hyperlink" Target="https://www.designsafe-ci.org/data/browser/public/designsafe.storage.published/PRJ-2979" TargetMode="External"/><Relationship Id="rId100" Type="http://schemas.openxmlformats.org/officeDocument/2006/relationships/hyperlink" Target="https://www.designsafe-ci.org/data/browser/public/designsafe.storage.published/PRJ-3002" TargetMode="External"/><Relationship Id="rId282" Type="http://schemas.openxmlformats.org/officeDocument/2006/relationships/hyperlink" Target="https://www.designsafe-ci.org/data/browser/public/designsafe.storage.published/PRJ-3231" TargetMode="External"/><Relationship Id="rId338" Type="http://schemas.openxmlformats.org/officeDocument/2006/relationships/hyperlink" Target="https://www.designsafe-ci.org/data/browser/public/designsafe.storage.published/PRJ-3368" TargetMode="External"/><Relationship Id="rId503" Type="http://schemas.openxmlformats.org/officeDocument/2006/relationships/hyperlink" Target="https://www.designsafe-ci.org/data/browser/public/designsafe.storage.published/PRJ-3590" TargetMode="External"/><Relationship Id="rId545" Type="http://schemas.openxmlformats.org/officeDocument/2006/relationships/hyperlink" Target="https://www.designsafe-ci.org/data/browser/public/designsafe.storage.published/PRJ-3634" TargetMode="External"/><Relationship Id="rId587" Type="http://schemas.openxmlformats.org/officeDocument/2006/relationships/hyperlink" Target="https://www.designsafe-ci.org/data/browser/public/designsafe.storage.published/PRJ-3681" TargetMode="External"/><Relationship Id="rId8" Type="http://schemas.openxmlformats.org/officeDocument/2006/relationships/hyperlink" Target="https://www.designsafe-ci.org/data/browser/public/designsafe.storage.published/PRJ-2863" TargetMode="External"/><Relationship Id="rId142" Type="http://schemas.openxmlformats.org/officeDocument/2006/relationships/hyperlink" Target="https://www.designsafe-ci.org/data/browser/public/designsafe.storage.published/PRJ-3061" TargetMode="External"/><Relationship Id="rId184" Type="http://schemas.openxmlformats.org/officeDocument/2006/relationships/hyperlink" Target="https://www.designsafe-ci.org/data/browser/public/designsafe.storage.published/PRJ-3107" TargetMode="External"/><Relationship Id="rId391" Type="http://schemas.openxmlformats.org/officeDocument/2006/relationships/hyperlink" Target="https://www.designsafe-ci.org/data/browser/public/designsafe.storage.published/PRJ-3436" TargetMode="External"/><Relationship Id="rId405" Type="http://schemas.openxmlformats.org/officeDocument/2006/relationships/hyperlink" Target="https://www.designsafe-ci.org/data/browser/public/designsafe.storage.published/PRJ-3449" TargetMode="External"/><Relationship Id="rId447" Type="http://schemas.openxmlformats.org/officeDocument/2006/relationships/hyperlink" Target="https://www.designsafe-ci.org/data/browser/public/designsafe.storage.published/PRJ-3501" TargetMode="External"/><Relationship Id="rId251" Type="http://schemas.openxmlformats.org/officeDocument/2006/relationships/hyperlink" Target="https://www.designsafe-ci.org/data/browser/public/designsafe.storage.published/PRJ-3195" TargetMode="External"/><Relationship Id="rId489" Type="http://schemas.openxmlformats.org/officeDocument/2006/relationships/hyperlink" Target="https://www.designsafe-ci.org/data/browser/public/designsafe.storage.published/PRJ-3561" TargetMode="External"/><Relationship Id="rId46" Type="http://schemas.openxmlformats.org/officeDocument/2006/relationships/hyperlink" Target="https://www.designsafe-ci.org/data/browser/public/designsafe.storage.published/PRJ-2947" TargetMode="External"/><Relationship Id="rId293" Type="http://schemas.openxmlformats.org/officeDocument/2006/relationships/hyperlink" Target="https://www.designsafe-ci.org/data/browser/public/designsafe.storage.published/PRJ-3243" TargetMode="External"/><Relationship Id="rId307" Type="http://schemas.openxmlformats.org/officeDocument/2006/relationships/hyperlink" Target="https://www.designsafe-ci.org/data/browser/public/designsafe.storage.published/PRJ-3261" TargetMode="External"/><Relationship Id="rId349" Type="http://schemas.openxmlformats.org/officeDocument/2006/relationships/hyperlink" Target="https://www.designsafe-ci.org/data/browser/public/designsafe.storage.published/PRJ-3385" TargetMode="External"/><Relationship Id="rId514" Type="http://schemas.openxmlformats.org/officeDocument/2006/relationships/hyperlink" Target="https://www.designsafe-ci.org/data/browser/public/designsafe.storage.published/PRJ-3601" TargetMode="External"/><Relationship Id="rId556" Type="http://schemas.openxmlformats.org/officeDocument/2006/relationships/hyperlink" Target="https://www.designsafe-ci.org/data/browser/public/designsafe.storage.published/PRJ-3649" TargetMode="External"/><Relationship Id="rId88" Type="http://schemas.openxmlformats.org/officeDocument/2006/relationships/hyperlink" Target="https://www.designsafe-ci.org/data/browser/public/designsafe.storage.published/PRJ-2990" TargetMode="External"/><Relationship Id="rId111" Type="http://schemas.openxmlformats.org/officeDocument/2006/relationships/hyperlink" Target="https://www.designsafe-ci.org/data/browser/public/designsafe.storage.published/PRJ-3013" TargetMode="External"/><Relationship Id="rId153" Type="http://schemas.openxmlformats.org/officeDocument/2006/relationships/hyperlink" Target="https://www.designsafe-ci.org/data/browser/public/designsafe.storage.published/PRJ-3072" TargetMode="External"/><Relationship Id="rId195" Type="http://schemas.openxmlformats.org/officeDocument/2006/relationships/hyperlink" Target="https://www.designsafe-ci.org/data/browser/public/designsafe.storage.published/PRJ-3127" TargetMode="External"/><Relationship Id="rId209" Type="http://schemas.openxmlformats.org/officeDocument/2006/relationships/hyperlink" Target="https://www.designsafe-ci.org/data/browser/public/designsafe.storage.published/PRJ-3142" TargetMode="External"/><Relationship Id="rId360" Type="http://schemas.openxmlformats.org/officeDocument/2006/relationships/hyperlink" Target="https://www.designsafe-ci.org/data/browser/public/designsafe.storage.published/PRJ-3400" TargetMode="External"/><Relationship Id="rId416" Type="http://schemas.openxmlformats.org/officeDocument/2006/relationships/hyperlink" Target="https://www.designsafe-ci.org/data/browser/public/designsafe.storage.published/PRJ-3461" TargetMode="External"/><Relationship Id="rId598" Type="http://schemas.openxmlformats.org/officeDocument/2006/relationships/hyperlink" Target="https://www.designsafe-ci.org/data/browser/public/designsafe.storage.published/PRJ-3694" TargetMode="External"/><Relationship Id="rId220" Type="http://schemas.openxmlformats.org/officeDocument/2006/relationships/hyperlink" Target="https://www.designsafe-ci.org/data/browser/public/designsafe.storage.published/PRJ-3158" TargetMode="External"/><Relationship Id="rId458" Type="http://schemas.openxmlformats.org/officeDocument/2006/relationships/hyperlink" Target="https://www.designsafe-ci.org/data/browser/public/designsafe.storage.published/PRJ-3519" TargetMode="External"/><Relationship Id="rId15" Type="http://schemas.openxmlformats.org/officeDocument/2006/relationships/hyperlink" Target="https://www.designsafe-ci.org/data/browser/public/designsafe.storage.published/PRJ-2888" TargetMode="External"/><Relationship Id="rId57" Type="http://schemas.openxmlformats.org/officeDocument/2006/relationships/hyperlink" Target="https://www.designsafe-ci.org/data/browser/public/designsafe.storage.published/PRJ-2959" TargetMode="External"/><Relationship Id="rId262" Type="http://schemas.openxmlformats.org/officeDocument/2006/relationships/hyperlink" Target="https://www.designsafe-ci.org/data/browser/public/designsafe.storage.published/PRJ-3208" TargetMode="External"/><Relationship Id="rId318" Type="http://schemas.openxmlformats.org/officeDocument/2006/relationships/hyperlink" Target="https://www.designsafe-ci.org/data/browser/public/designsafe.storage.published/PRJ-3272" TargetMode="External"/><Relationship Id="rId525" Type="http://schemas.openxmlformats.org/officeDocument/2006/relationships/hyperlink" Target="https://www.designsafe-ci.org/data/browser/public/designsafe.storage.published/PRJ-3613" TargetMode="External"/><Relationship Id="rId567" Type="http://schemas.openxmlformats.org/officeDocument/2006/relationships/hyperlink" Target="https://www.designsafe-ci.org/data/browser/public/designsafe.storage.published/PRJ-3661" TargetMode="External"/><Relationship Id="rId99" Type="http://schemas.openxmlformats.org/officeDocument/2006/relationships/hyperlink" Target="https://www.designsafe-ci.org/data/browser/public/designsafe.storage.published/PRJ-3001" TargetMode="External"/><Relationship Id="rId122" Type="http://schemas.openxmlformats.org/officeDocument/2006/relationships/hyperlink" Target="https://www.designsafe-ci.org/data/browser/public/designsafe.storage.published/PRJ-3024" TargetMode="External"/><Relationship Id="rId164" Type="http://schemas.openxmlformats.org/officeDocument/2006/relationships/hyperlink" Target="https://www.designsafe-ci.org/data/browser/public/designsafe.storage.published/PRJ-3084" TargetMode="External"/><Relationship Id="rId371" Type="http://schemas.openxmlformats.org/officeDocument/2006/relationships/hyperlink" Target="https://www.designsafe-ci.org/data/browser/public/designsafe.storage.published/PRJ-3414" TargetMode="External"/><Relationship Id="rId427" Type="http://schemas.openxmlformats.org/officeDocument/2006/relationships/hyperlink" Target="https://www.designsafe-ci.org/data/browser/public/designsafe.storage.published/PRJ-3474" TargetMode="External"/><Relationship Id="rId469" Type="http://schemas.openxmlformats.org/officeDocument/2006/relationships/hyperlink" Target="https://www.designsafe-ci.org/data/browser/public/designsafe.storage.published/PRJ-3530" TargetMode="External"/><Relationship Id="rId26" Type="http://schemas.openxmlformats.org/officeDocument/2006/relationships/hyperlink" Target="https://www.designsafe-ci.org/data/browser/public/designsafe.storage.published/PRJ-2922" TargetMode="External"/><Relationship Id="rId231" Type="http://schemas.openxmlformats.org/officeDocument/2006/relationships/hyperlink" Target="https://www.designsafe-ci.org/data/browser/public/designsafe.storage.published/PRJ-3170" TargetMode="External"/><Relationship Id="rId273" Type="http://schemas.openxmlformats.org/officeDocument/2006/relationships/hyperlink" Target="https://www.designsafe-ci.org/data/browser/public/designsafe.storage.published/PRJ-3220" TargetMode="External"/><Relationship Id="rId329" Type="http://schemas.openxmlformats.org/officeDocument/2006/relationships/hyperlink" Target="https://www.designsafe-ci.org/data/browser/public/designsafe.storage.published/PRJ-3284" TargetMode="External"/><Relationship Id="rId480" Type="http://schemas.openxmlformats.org/officeDocument/2006/relationships/hyperlink" Target="https://www.designsafe-ci.org/data/browser/public/designsafe.storage.published/PRJ-3551" TargetMode="External"/><Relationship Id="rId536" Type="http://schemas.openxmlformats.org/officeDocument/2006/relationships/hyperlink" Target="https://www.designsafe-ci.org/data/browser/public/designsafe.storage.published/PRJ-3625" TargetMode="External"/><Relationship Id="rId68" Type="http://schemas.openxmlformats.org/officeDocument/2006/relationships/hyperlink" Target="https://www.designsafe-ci.org/data/browser/public/designsafe.storage.published/PRJ-2970" TargetMode="External"/><Relationship Id="rId133" Type="http://schemas.openxmlformats.org/officeDocument/2006/relationships/hyperlink" Target="https://www.designsafe-ci.org/data/browser/public/designsafe.storage.published/PRJ-3051" TargetMode="External"/><Relationship Id="rId175" Type="http://schemas.openxmlformats.org/officeDocument/2006/relationships/hyperlink" Target="https://www.designsafe-ci.org/data/browser/public/designsafe.storage.published/PRJ-3098" TargetMode="External"/><Relationship Id="rId340" Type="http://schemas.openxmlformats.org/officeDocument/2006/relationships/hyperlink" Target="https://www.designsafe-ci.org/data/browser/public/designsafe.storage.published/PRJ-3371" TargetMode="External"/><Relationship Id="rId578" Type="http://schemas.openxmlformats.org/officeDocument/2006/relationships/hyperlink" Target="https://www.designsafe-ci.org/data/browser/public/designsafe.storage.published/PRJ-3672" TargetMode="External"/><Relationship Id="rId200" Type="http://schemas.openxmlformats.org/officeDocument/2006/relationships/hyperlink" Target="https://www.designsafe-ci.org/data/browser/public/designsafe.storage.published/PRJ-3133" TargetMode="External"/><Relationship Id="rId382" Type="http://schemas.openxmlformats.org/officeDocument/2006/relationships/hyperlink" Target="https://www.designsafe-ci.org/data/browser/public/designsafe.storage.published/PRJ-3426" TargetMode="External"/><Relationship Id="rId438" Type="http://schemas.openxmlformats.org/officeDocument/2006/relationships/hyperlink" Target="https://www.designsafe-ci.org/data/browser/public/designsafe.storage.published/PRJ-3490" TargetMode="External"/><Relationship Id="rId603" Type="http://schemas.openxmlformats.org/officeDocument/2006/relationships/hyperlink" Target="https://www.designsafe-ci.org/data/browser/public/designsafe.storage.published/PRJ-3699" TargetMode="External"/><Relationship Id="rId242" Type="http://schemas.openxmlformats.org/officeDocument/2006/relationships/hyperlink" Target="https://www.designsafe-ci.org/data/browser/public/designsafe.storage.published/PRJ-3186" TargetMode="External"/><Relationship Id="rId284" Type="http://schemas.openxmlformats.org/officeDocument/2006/relationships/hyperlink" Target="https://www.designsafe-ci.org/data/browser/public/designsafe.storage.published/PRJ-3233" TargetMode="External"/><Relationship Id="rId491" Type="http://schemas.openxmlformats.org/officeDocument/2006/relationships/hyperlink" Target="https://www.designsafe-ci.org/data/browser/public/designsafe.storage.published/PRJ-3563" TargetMode="External"/><Relationship Id="rId505" Type="http://schemas.openxmlformats.org/officeDocument/2006/relationships/hyperlink" Target="https://www.designsafe-ci.org/data/browser/public/designsafe.storage.published/PRJ-3592" TargetMode="External"/><Relationship Id="rId37" Type="http://schemas.openxmlformats.org/officeDocument/2006/relationships/hyperlink" Target="https://www.designsafe-ci.org/data/browser/public/designsafe.storage.published/PRJ-2937" TargetMode="External"/><Relationship Id="rId79" Type="http://schemas.openxmlformats.org/officeDocument/2006/relationships/hyperlink" Target="https://www.designsafe-ci.org/data/browser/public/designsafe.storage.published/PRJ-2981" TargetMode="External"/><Relationship Id="rId102" Type="http://schemas.openxmlformats.org/officeDocument/2006/relationships/hyperlink" Target="https://www.designsafe-ci.org/data/browser/public/designsafe.storage.published/PRJ-3004" TargetMode="External"/><Relationship Id="rId144" Type="http://schemas.openxmlformats.org/officeDocument/2006/relationships/hyperlink" Target="https://www.designsafe-ci.org/data/browser/public/designsafe.storage.published/PRJ-3063" TargetMode="External"/><Relationship Id="rId547" Type="http://schemas.openxmlformats.org/officeDocument/2006/relationships/hyperlink" Target="https://www.designsafe-ci.org/data/browser/public/designsafe.storage.published/PRJ-3636" TargetMode="External"/><Relationship Id="rId589" Type="http://schemas.openxmlformats.org/officeDocument/2006/relationships/hyperlink" Target="https://www.designsafe-ci.org/data/browser/public/designsafe.storage.published/PRJ-3683" TargetMode="External"/><Relationship Id="rId90" Type="http://schemas.openxmlformats.org/officeDocument/2006/relationships/hyperlink" Target="https://www.designsafe-ci.org/data/browser/public/designsafe.storage.published/PRJ-2992" TargetMode="External"/><Relationship Id="rId186" Type="http://schemas.openxmlformats.org/officeDocument/2006/relationships/hyperlink" Target="https://www.designsafe-ci.org/data/browser/public/designsafe.storage.published/PRJ-3109" TargetMode="External"/><Relationship Id="rId351" Type="http://schemas.openxmlformats.org/officeDocument/2006/relationships/hyperlink" Target="https://www.designsafe-ci.org/data/browser/public/designsafe.storage.published/PRJ-3387" TargetMode="External"/><Relationship Id="rId393" Type="http://schemas.openxmlformats.org/officeDocument/2006/relationships/hyperlink" Target="https://www.designsafe-ci.org/data/browser/public/designsafe.storage.published/PRJ-3438" TargetMode="External"/><Relationship Id="rId407" Type="http://schemas.openxmlformats.org/officeDocument/2006/relationships/hyperlink" Target="https://www.designsafe-ci.org/data/browser/public/designsafe.storage.published/PRJ-3451" TargetMode="External"/><Relationship Id="rId449" Type="http://schemas.openxmlformats.org/officeDocument/2006/relationships/hyperlink" Target="https://www.designsafe-ci.org/data/browser/public/designsafe.storage.published/PRJ-3510" TargetMode="External"/><Relationship Id="rId211" Type="http://schemas.openxmlformats.org/officeDocument/2006/relationships/hyperlink" Target="https://www.designsafe-ci.org/data/browser/public/designsafe.storage.published/PRJ-3146" TargetMode="External"/><Relationship Id="rId253" Type="http://schemas.openxmlformats.org/officeDocument/2006/relationships/hyperlink" Target="https://www.designsafe-ci.org/data/browser/public/designsafe.storage.published/PRJ-3198" TargetMode="External"/><Relationship Id="rId295" Type="http://schemas.openxmlformats.org/officeDocument/2006/relationships/hyperlink" Target="https://www.designsafe-ci.org/data/browser/public/designsafe.storage.published/PRJ-3246" TargetMode="External"/><Relationship Id="rId309" Type="http://schemas.openxmlformats.org/officeDocument/2006/relationships/hyperlink" Target="https://www.designsafe-ci.org/data/browser/public/designsafe.storage.published/PRJ-3263" TargetMode="External"/><Relationship Id="rId460" Type="http://schemas.openxmlformats.org/officeDocument/2006/relationships/hyperlink" Target="https://www.designsafe-ci.org/data/browser/public/designsafe.storage.published/PRJ-3521" TargetMode="External"/><Relationship Id="rId516" Type="http://schemas.openxmlformats.org/officeDocument/2006/relationships/hyperlink" Target="https://www.designsafe-ci.org/data/browser/public/designsafe.storage.published/PRJ-3603" TargetMode="External"/><Relationship Id="rId48" Type="http://schemas.openxmlformats.org/officeDocument/2006/relationships/hyperlink" Target="https://www.designsafe-ci.org/data/browser/public/designsafe.storage.published/PRJ-2949" TargetMode="External"/><Relationship Id="rId113" Type="http://schemas.openxmlformats.org/officeDocument/2006/relationships/hyperlink" Target="https://www.designsafe-ci.org/data/browser/public/designsafe.storage.published/PRJ-3015" TargetMode="External"/><Relationship Id="rId320" Type="http://schemas.openxmlformats.org/officeDocument/2006/relationships/hyperlink" Target="https://www.designsafe-ci.org/data/browser/public/designsafe.storage.published/PRJ-3274" TargetMode="External"/><Relationship Id="rId558" Type="http://schemas.openxmlformats.org/officeDocument/2006/relationships/hyperlink" Target="https://www.designsafe-ci.org/data/browser/public/designsafe.storage.published/PRJ-3651" TargetMode="External"/><Relationship Id="rId155" Type="http://schemas.openxmlformats.org/officeDocument/2006/relationships/hyperlink" Target="https://www.designsafe-ci.org/data/browser/public/designsafe.storage.published/PRJ-3074" TargetMode="External"/><Relationship Id="rId197" Type="http://schemas.openxmlformats.org/officeDocument/2006/relationships/hyperlink" Target="https://www.designsafe-ci.org/data/browser/public/designsafe.storage.published/PRJ-3129" TargetMode="External"/><Relationship Id="rId362" Type="http://schemas.openxmlformats.org/officeDocument/2006/relationships/hyperlink" Target="https://www.designsafe-ci.org/data/browser/public/designsafe.storage.published/PRJ-3403" TargetMode="External"/><Relationship Id="rId418" Type="http://schemas.openxmlformats.org/officeDocument/2006/relationships/hyperlink" Target="https://www.designsafe-ci.org/data/browser/public/designsafe.storage.published/PRJ-3462" TargetMode="External"/><Relationship Id="rId222" Type="http://schemas.openxmlformats.org/officeDocument/2006/relationships/hyperlink" Target="https://www.designsafe-ci.org/data/browser/public/designsafe.storage.published/PRJ-3161" TargetMode="External"/><Relationship Id="rId264" Type="http://schemas.openxmlformats.org/officeDocument/2006/relationships/hyperlink" Target="https://www.designsafe-ci.org/data/browser/public/designsafe.storage.published/PRJ-3211" TargetMode="External"/><Relationship Id="rId471" Type="http://schemas.openxmlformats.org/officeDocument/2006/relationships/hyperlink" Target="https://www.designsafe-ci.org/data/browser/public/designsafe.storage.published/PRJ-3533" TargetMode="External"/><Relationship Id="rId17" Type="http://schemas.openxmlformats.org/officeDocument/2006/relationships/hyperlink" Target="https://www.designsafe-ci.org/data/browser/public/designsafe.storage.published/PRJ-2894" TargetMode="External"/><Relationship Id="rId59" Type="http://schemas.openxmlformats.org/officeDocument/2006/relationships/hyperlink" Target="https://www.designsafe-ci.org/data/browser/public/designsafe.storage.published/PRJ-2961" TargetMode="External"/><Relationship Id="rId124" Type="http://schemas.openxmlformats.org/officeDocument/2006/relationships/hyperlink" Target="https://www.designsafe-ci.org/data/browser/public/designsafe.storage.published/PRJ-3026" TargetMode="External"/><Relationship Id="rId527" Type="http://schemas.openxmlformats.org/officeDocument/2006/relationships/hyperlink" Target="https://www.designsafe-ci.org/data/browser/public/designsafe.storage.published/PRJ-3615" TargetMode="External"/><Relationship Id="rId569" Type="http://schemas.openxmlformats.org/officeDocument/2006/relationships/hyperlink" Target="https://www.designsafe-ci.org/data/browser/public/designsafe.storage.published/PRJ-3663" TargetMode="External"/><Relationship Id="rId70" Type="http://schemas.openxmlformats.org/officeDocument/2006/relationships/hyperlink" Target="https://www.designsafe-ci.org/data/browser/public/designsafe.storage.published/PRJ-2972" TargetMode="External"/><Relationship Id="rId166" Type="http://schemas.openxmlformats.org/officeDocument/2006/relationships/hyperlink" Target="https://www.designsafe-ci.org/data/browser/public/designsafe.storage.published/PRJ-3086" TargetMode="External"/><Relationship Id="rId331" Type="http://schemas.openxmlformats.org/officeDocument/2006/relationships/hyperlink" Target="https://www.designsafe-ci.org/data/browser/public/designsafe.storage.published/PRJ-3287" TargetMode="External"/><Relationship Id="rId373" Type="http://schemas.openxmlformats.org/officeDocument/2006/relationships/hyperlink" Target="https://www.designsafe-ci.org/data/browser/public/designsafe.storage.published/PRJ-3416" TargetMode="External"/><Relationship Id="rId429" Type="http://schemas.openxmlformats.org/officeDocument/2006/relationships/hyperlink" Target="https://www.designsafe-ci.org/data/browser/public/designsafe.storage.published/PRJ-3476" TargetMode="External"/><Relationship Id="rId580" Type="http://schemas.openxmlformats.org/officeDocument/2006/relationships/hyperlink" Target="https://www.designsafe-ci.org/data/browser/public/designsafe.storage.published/PRJ-3674" TargetMode="External"/><Relationship Id="rId1" Type="http://schemas.openxmlformats.org/officeDocument/2006/relationships/hyperlink" Target="https://www.designsafe-ci.org/data/browser/public/designsafe.storage.published/PRJ-2830" TargetMode="External"/><Relationship Id="rId233" Type="http://schemas.openxmlformats.org/officeDocument/2006/relationships/hyperlink" Target="https://www.designsafe-ci.org/data/browser/public/designsafe.storage.published/PRJ-3173" TargetMode="External"/><Relationship Id="rId440" Type="http://schemas.openxmlformats.org/officeDocument/2006/relationships/hyperlink" Target="https://www.designsafe-ci.org/data/browser/public/designsafe.storage.published/PRJ-3494" TargetMode="External"/><Relationship Id="rId28" Type="http://schemas.openxmlformats.org/officeDocument/2006/relationships/hyperlink" Target="https://www.designsafe-ci.org/data/browser/public/designsafe.storage.published/PRJ-2920" TargetMode="External"/><Relationship Id="rId275" Type="http://schemas.openxmlformats.org/officeDocument/2006/relationships/hyperlink" Target="https://www.designsafe-ci.org/data/browser/public/designsafe.storage.published/PRJ-3222" TargetMode="External"/><Relationship Id="rId300" Type="http://schemas.openxmlformats.org/officeDocument/2006/relationships/hyperlink" Target="https://www.designsafe-ci.org/data/browser/public/designsafe.storage.published/PRJ-3252" TargetMode="External"/><Relationship Id="rId482" Type="http://schemas.openxmlformats.org/officeDocument/2006/relationships/hyperlink" Target="https://www.designsafe-ci.org/data/browser/public/designsafe.storage.published/PRJ-3553" TargetMode="External"/><Relationship Id="rId538" Type="http://schemas.openxmlformats.org/officeDocument/2006/relationships/hyperlink" Target="https://www.designsafe-ci.org/data/browser/public/designsafe.storage.published/PRJ-3627" TargetMode="External"/><Relationship Id="rId81" Type="http://schemas.openxmlformats.org/officeDocument/2006/relationships/hyperlink" Target="https://www.designsafe-ci.org/data/browser/public/designsafe.storage.published/PRJ-2983" TargetMode="External"/><Relationship Id="rId135" Type="http://schemas.openxmlformats.org/officeDocument/2006/relationships/hyperlink" Target="https://www.designsafe-ci.org/data/browser/public/designsafe.storage.published/PRJ-3053" TargetMode="External"/><Relationship Id="rId177" Type="http://schemas.openxmlformats.org/officeDocument/2006/relationships/hyperlink" Target="https://www.designsafe-ci.org/data/browser/public/designsafe.storage.published/PRJ-3100" TargetMode="External"/><Relationship Id="rId342" Type="http://schemas.openxmlformats.org/officeDocument/2006/relationships/hyperlink" Target="https://www.designsafe-ci.org/data/browser/public/designsafe.storage.published/PRJ-3373" TargetMode="External"/><Relationship Id="rId384" Type="http://schemas.openxmlformats.org/officeDocument/2006/relationships/hyperlink" Target="https://www.designsafe-ci.org/data/browser/public/designsafe.storage.published/PRJ-3429" TargetMode="External"/><Relationship Id="rId591" Type="http://schemas.openxmlformats.org/officeDocument/2006/relationships/hyperlink" Target="https://www.designsafe-ci.org/data/browser/public/designsafe.storage.published/PRJ-3685" TargetMode="External"/><Relationship Id="rId605" Type="http://schemas.openxmlformats.org/officeDocument/2006/relationships/hyperlink" Target="https://www.designsafe-ci.org/data/browser/public/designsafe.storage.published/PRJ-3701" TargetMode="External"/><Relationship Id="rId202" Type="http://schemas.openxmlformats.org/officeDocument/2006/relationships/hyperlink" Target="https://www.designsafe-ci.org/data/browser/public/designsafe.storage.published/PRJ-3135" TargetMode="External"/><Relationship Id="rId244" Type="http://schemas.openxmlformats.org/officeDocument/2006/relationships/hyperlink" Target="https://www.designsafe-ci.org/data/browser/public/designsafe.storage.published/PRJ-3188" TargetMode="External"/><Relationship Id="rId39" Type="http://schemas.openxmlformats.org/officeDocument/2006/relationships/hyperlink" Target="https://www.designsafe-ci.org/data/browser/public/designsafe.storage.published/PRJ-2939" TargetMode="External"/><Relationship Id="rId286" Type="http://schemas.openxmlformats.org/officeDocument/2006/relationships/hyperlink" Target="https://www.designsafe-ci.org/data/browser/public/designsafe.storage.published/PRJ-3235" TargetMode="External"/><Relationship Id="rId451" Type="http://schemas.openxmlformats.org/officeDocument/2006/relationships/hyperlink" Target="https://www.designsafe-ci.org/data/browser/public/designsafe.storage.published/PRJ-3512" TargetMode="External"/><Relationship Id="rId493" Type="http://schemas.openxmlformats.org/officeDocument/2006/relationships/hyperlink" Target="https://www.designsafe-ci.org/data/browser/public/designsafe.storage.published/PRJ-3572" TargetMode="External"/><Relationship Id="rId507" Type="http://schemas.openxmlformats.org/officeDocument/2006/relationships/hyperlink" Target="https://www.designsafe-ci.org/data/browser/public/designsafe.storage.published/PRJ-3594" TargetMode="External"/><Relationship Id="rId549" Type="http://schemas.openxmlformats.org/officeDocument/2006/relationships/hyperlink" Target="https://www.designsafe-ci.org/data/browser/public/designsafe.storage.published/PRJ-3638" TargetMode="External"/><Relationship Id="rId50" Type="http://schemas.openxmlformats.org/officeDocument/2006/relationships/hyperlink" Target="https://www.designsafe-ci.org/data/browser/public/designsafe.storage.published/PRJ-2951" TargetMode="External"/><Relationship Id="rId104" Type="http://schemas.openxmlformats.org/officeDocument/2006/relationships/hyperlink" Target="https://www.designsafe-ci.org/data/browser/public/designsafe.storage.published/PRJ-3006" TargetMode="External"/><Relationship Id="rId146" Type="http://schemas.openxmlformats.org/officeDocument/2006/relationships/hyperlink" Target="https://www.designsafe-ci.org/data/browser/public/designsafe.storage.published/PRJ-3065" TargetMode="External"/><Relationship Id="rId188" Type="http://schemas.openxmlformats.org/officeDocument/2006/relationships/hyperlink" Target="https://www.designsafe-ci.org/data/browser/public/designsafe.storage.published/PRJ-3113" TargetMode="External"/><Relationship Id="rId311" Type="http://schemas.openxmlformats.org/officeDocument/2006/relationships/hyperlink" Target="https://www.designsafe-ci.org/data/browser/public/designsafe.storage.published/PRJ-3265" TargetMode="External"/><Relationship Id="rId353" Type="http://schemas.openxmlformats.org/officeDocument/2006/relationships/hyperlink" Target="https://www.designsafe-ci.org/data/browser/public/designsafe.storage.published/PRJ-3389" TargetMode="External"/><Relationship Id="rId395" Type="http://schemas.openxmlformats.org/officeDocument/2006/relationships/hyperlink" Target="https://www.designsafe-ci.org/data/browser/public/designsafe.storage.published/PRJ-3440" TargetMode="External"/><Relationship Id="rId409" Type="http://schemas.openxmlformats.org/officeDocument/2006/relationships/hyperlink" Target="https://www.designsafe-ci.org/data/browser/public/designsafe.storage.published/PRJ-3453" TargetMode="External"/><Relationship Id="rId560" Type="http://schemas.openxmlformats.org/officeDocument/2006/relationships/hyperlink" Target="https://www.designsafe-ci.org/data/browser/public/designsafe.storage.published/PRJ-3653" TargetMode="External"/><Relationship Id="rId92" Type="http://schemas.openxmlformats.org/officeDocument/2006/relationships/hyperlink" Target="https://www.designsafe-ci.org/data/browser/public/designsafe.storage.published/PRJ-2994" TargetMode="External"/><Relationship Id="rId213" Type="http://schemas.openxmlformats.org/officeDocument/2006/relationships/hyperlink" Target="https://www.designsafe-ci.org/data/browser/public/designsafe.storage.published/PRJ-3148" TargetMode="External"/><Relationship Id="rId420" Type="http://schemas.openxmlformats.org/officeDocument/2006/relationships/hyperlink" Target="https://www.designsafe-ci.org/data/browser/public/designsafe.storage.published/PRJ-3466" TargetMode="External"/><Relationship Id="rId255" Type="http://schemas.openxmlformats.org/officeDocument/2006/relationships/hyperlink" Target="https://www.designsafe-ci.org/data/browser/public/designsafe.storage.published/PRJ-3200" TargetMode="External"/><Relationship Id="rId297" Type="http://schemas.openxmlformats.org/officeDocument/2006/relationships/hyperlink" Target="https://www.designsafe-ci.org/data/browser/public/designsafe.storage.published/PRJ-3248" TargetMode="External"/><Relationship Id="rId462" Type="http://schemas.openxmlformats.org/officeDocument/2006/relationships/hyperlink" Target="https://www.designsafe-ci.org/data/browser/public/designsafe.storage.published/PRJ-3523" TargetMode="External"/><Relationship Id="rId518" Type="http://schemas.openxmlformats.org/officeDocument/2006/relationships/hyperlink" Target="https://www.designsafe-ci.org/data/browser/public/designsafe.storage.published/PRJ-3606" TargetMode="External"/><Relationship Id="rId115" Type="http://schemas.openxmlformats.org/officeDocument/2006/relationships/hyperlink" Target="https://www.designsafe-ci.org/data/browser/public/designsafe.storage.published/PRJ-3017" TargetMode="External"/><Relationship Id="rId157" Type="http://schemas.openxmlformats.org/officeDocument/2006/relationships/hyperlink" Target="https://www.designsafe-ci.org/data/browser/public/designsafe.storage.published/PRJ-3076" TargetMode="External"/><Relationship Id="rId322" Type="http://schemas.openxmlformats.org/officeDocument/2006/relationships/hyperlink" Target="https://www.designsafe-ci.org/data/browser/public/designsafe.storage.published/PRJ-3276" TargetMode="External"/><Relationship Id="rId364" Type="http://schemas.openxmlformats.org/officeDocument/2006/relationships/hyperlink" Target="https://www.designsafe-ci.org/data/browser/public/designsafe.storage.published/PRJ-3405" TargetMode="External"/><Relationship Id="rId61" Type="http://schemas.openxmlformats.org/officeDocument/2006/relationships/hyperlink" Target="https://www.designsafe-ci.org/data/browser/public/designsafe.storage.published/PRJ-2963" TargetMode="External"/><Relationship Id="rId199" Type="http://schemas.openxmlformats.org/officeDocument/2006/relationships/hyperlink" Target="https://www.designsafe-ci.org/data/browser/public/designsafe.storage.published/PRJ-3132" TargetMode="External"/><Relationship Id="rId571" Type="http://schemas.openxmlformats.org/officeDocument/2006/relationships/hyperlink" Target="https://www.designsafe-ci.org/data/browser/public/designsafe.storage.published/PRJ-3665" TargetMode="External"/><Relationship Id="rId19" Type="http://schemas.openxmlformats.org/officeDocument/2006/relationships/hyperlink" Target="https://www.designsafe-ci.org/data/browser/public/designsafe.storage.published/PRJ-2899" TargetMode="External"/><Relationship Id="rId224" Type="http://schemas.openxmlformats.org/officeDocument/2006/relationships/hyperlink" Target="https://www.designsafe-ci.org/data/browser/public/designsafe.storage.published/PRJ-3163" TargetMode="External"/><Relationship Id="rId266" Type="http://schemas.openxmlformats.org/officeDocument/2006/relationships/hyperlink" Target="https://www.designsafe-ci.org/data/browser/public/designsafe.storage.published/PRJ-3213" TargetMode="External"/><Relationship Id="rId431" Type="http://schemas.openxmlformats.org/officeDocument/2006/relationships/hyperlink" Target="https://www.designsafe-ci.org/data/browser/public/designsafe.storage.published/PRJ-3478" TargetMode="External"/><Relationship Id="rId473" Type="http://schemas.openxmlformats.org/officeDocument/2006/relationships/hyperlink" Target="https://www.designsafe-ci.org/data/browser/public/designsafe.storage.published/PRJ-3535" TargetMode="External"/><Relationship Id="rId529" Type="http://schemas.openxmlformats.org/officeDocument/2006/relationships/hyperlink" Target="https://www.designsafe-ci.org/data/browser/public/designsafe.storage.published/PRJ-3618" TargetMode="External"/><Relationship Id="rId30" Type="http://schemas.openxmlformats.org/officeDocument/2006/relationships/hyperlink" Target="https://www.designsafe-ci.org/data/browser/public/designsafe.storage.published/PRJ-2929" TargetMode="External"/><Relationship Id="rId126" Type="http://schemas.openxmlformats.org/officeDocument/2006/relationships/hyperlink" Target="https://www.designsafe-ci.org/data/browser/public/designsafe.storage.published/PRJ-3029" TargetMode="External"/><Relationship Id="rId168" Type="http://schemas.openxmlformats.org/officeDocument/2006/relationships/hyperlink" Target="https://www.designsafe-ci.org/data/browser/public/designsafe.storage.published/PRJ-3088" TargetMode="External"/><Relationship Id="rId333" Type="http://schemas.openxmlformats.org/officeDocument/2006/relationships/hyperlink" Target="https://www.designsafe-ci.org/data/browser/public/designsafe.storage.published/PRJ-3290" TargetMode="External"/><Relationship Id="rId540" Type="http://schemas.openxmlformats.org/officeDocument/2006/relationships/hyperlink" Target="https://www.designsafe-ci.org/data/browser/public/designsafe.storage.published/PRJ-3629" TargetMode="External"/><Relationship Id="rId72" Type="http://schemas.openxmlformats.org/officeDocument/2006/relationships/hyperlink" Target="https://www.designsafe-ci.org/data/browser/public/designsafe.storage.published/PRJ-2974" TargetMode="External"/><Relationship Id="rId375" Type="http://schemas.openxmlformats.org/officeDocument/2006/relationships/hyperlink" Target="https://www.designsafe-ci.org/data/browser/public/designsafe.storage.published/PRJ-3418" TargetMode="External"/><Relationship Id="rId582" Type="http://schemas.openxmlformats.org/officeDocument/2006/relationships/hyperlink" Target="https://www.designsafe-ci.org/data/browser/public/designsafe.storage.published/PRJ-3676" TargetMode="External"/><Relationship Id="rId3" Type="http://schemas.openxmlformats.org/officeDocument/2006/relationships/hyperlink" Target="https://www.designsafe-ci.org/data/browser/public/designsafe.storage.published/PRJ-2839" TargetMode="External"/><Relationship Id="rId235" Type="http://schemas.openxmlformats.org/officeDocument/2006/relationships/hyperlink" Target="https://www.designsafe-ci.org/data/browser/public/designsafe.storage.published/PRJ-3175" TargetMode="External"/><Relationship Id="rId277" Type="http://schemas.openxmlformats.org/officeDocument/2006/relationships/hyperlink" Target="https://www.designsafe-ci.org/data/browser/public/designsafe.storage.published/PRJ-3224" TargetMode="External"/><Relationship Id="rId400" Type="http://schemas.openxmlformats.org/officeDocument/2006/relationships/hyperlink" Target="https://www.designsafe-ci.org/data/browser/public/designsafe.storage.published/PRJ-3445" TargetMode="External"/><Relationship Id="rId442" Type="http://schemas.openxmlformats.org/officeDocument/2006/relationships/hyperlink" Target="https://www.designsafe-ci.org/data/browser/public/designsafe.storage.published/PRJ-3496" TargetMode="External"/><Relationship Id="rId484" Type="http://schemas.openxmlformats.org/officeDocument/2006/relationships/hyperlink" Target="https://www.designsafe-ci.org/data/browser/public/designsafe.storage.published/PRJ-3555" TargetMode="External"/><Relationship Id="rId137" Type="http://schemas.openxmlformats.org/officeDocument/2006/relationships/hyperlink" Target="https://www.designsafe-ci.org/data/browser/public/designsafe.storage.published/PRJ-3055" TargetMode="External"/><Relationship Id="rId302" Type="http://schemas.openxmlformats.org/officeDocument/2006/relationships/hyperlink" Target="https://www.designsafe-ci.org/data/browser/public/designsafe.storage.published/PRJ-3254" TargetMode="External"/><Relationship Id="rId344" Type="http://schemas.openxmlformats.org/officeDocument/2006/relationships/hyperlink" Target="https://www.designsafe-ci.org/data/browser/public/designsafe.storage.published/PRJ-3379" TargetMode="External"/><Relationship Id="rId41" Type="http://schemas.openxmlformats.org/officeDocument/2006/relationships/hyperlink" Target="https://www.designsafe-ci.org/data/browser/public/designsafe.storage.published/PRJ-2942" TargetMode="External"/><Relationship Id="rId83" Type="http://schemas.openxmlformats.org/officeDocument/2006/relationships/hyperlink" Target="https://www.designsafe-ci.org/data/browser/public/designsafe.storage.published/PRJ-2985" TargetMode="External"/><Relationship Id="rId179" Type="http://schemas.openxmlformats.org/officeDocument/2006/relationships/hyperlink" Target="https://www.designsafe-ci.org/data/browser/public/designsafe.storage.published/PRJ-3102" TargetMode="External"/><Relationship Id="rId386" Type="http://schemas.openxmlformats.org/officeDocument/2006/relationships/hyperlink" Target="https://www.designsafe-ci.org/data/browser/public/designsafe.storage.published/PRJ-3431" TargetMode="External"/><Relationship Id="rId551" Type="http://schemas.openxmlformats.org/officeDocument/2006/relationships/hyperlink" Target="https://www.designsafe-ci.org/data/browser/public/designsafe.storage.published/PRJ-3642" TargetMode="External"/><Relationship Id="rId593" Type="http://schemas.openxmlformats.org/officeDocument/2006/relationships/hyperlink" Target="https://www.designsafe-ci.org/data/browser/public/designsafe.storage.published/PRJ-3687" TargetMode="External"/><Relationship Id="rId607" Type="http://schemas.openxmlformats.org/officeDocument/2006/relationships/hyperlink" Target="https://www.designsafe-ci.org/data/browser/public/designsafe.storage.published/PRJ-3704" TargetMode="External"/><Relationship Id="rId190" Type="http://schemas.openxmlformats.org/officeDocument/2006/relationships/hyperlink" Target="https://www.designsafe-ci.org/data/browser/public/designsafe.storage.published/PRJ-3115" TargetMode="External"/><Relationship Id="rId204" Type="http://schemas.openxmlformats.org/officeDocument/2006/relationships/hyperlink" Target="https://www.designsafe-ci.org/data/browser/public/designsafe.storage.published/PRJ-3137" TargetMode="External"/><Relationship Id="rId246" Type="http://schemas.openxmlformats.org/officeDocument/2006/relationships/hyperlink" Target="https://www.designsafe-ci.org/data/browser/public/designsafe.storage.published/PRJ-3190" TargetMode="External"/><Relationship Id="rId288" Type="http://schemas.openxmlformats.org/officeDocument/2006/relationships/hyperlink" Target="https://www.designsafe-ci.org/data/browser/public/designsafe.storage.published/PRJ-3237" TargetMode="External"/><Relationship Id="rId411" Type="http://schemas.openxmlformats.org/officeDocument/2006/relationships/hyperlink" Target="https://www.designsafe-ci.org/data/browser/public/designsafe.storage.published/PRJ-3456" TargetMode="External"/><Relationship Id="rId453" Type="http://schemas.openxmlformats.org/officeDocument/2006/relationships/hyperlink" Target="https://www.designsafe-ci.org/data/browser/public/designsafe.storage.published/PRJ-3514" TargetMode="External"/><Relationship Id="rId509" Type="http://schemas.openxmlformats.org/officeDocument/2006/relationships/hyperlink" Target="https://www.designsafe-ci.org/data/browser/public/designsafe.storage.published/PRJ-3596" TargetMode="External"/><Relationship Id="rId106" Type="http://schemas.openxmlformats.org/officeDocument/2006/relationships/hyperlink" Target="https://www.designsafe-ci.org/data/browser/public/designsafe.storage.published/PRJ-3008" TargetMode="External"/><Relationship Id="rId313" Type="http://schemas.openxmlformats.org/officeDocument/2006/relationships/hyperlink" Target="https://www.designsafe-ci.org/data/browser/public/designsafe.storage.published/PRJ-3267" TargetMode="External"/><Relationship Id="rId495" Type="http://schemas.openxmlformats.org/officeDocument/2006/relationships/hyperlink" Target="https://www.designsafe-ci.org/data/browser/public/designsafe.storage.published/PRJ-3575" TargetMode="External"/><Relationship Id="rId10" Type="http://schemas.openxmlformats.org/officeDocument/2006/relationships/hyperlink" Target="https://www.designsafe-ci.org/data/browser/public/designsafe.storage.published/PRJ-2872" TargetMode="External"/><Relationship Id="rId52" Type="http://schemas.openxmlformats.org/officeDocument/2006/relationships/hyperlink" Target="https://www.designsafe-ci.org/data/browser/public/designsafe.storage.published/PRJ-2953" TargetMode="External"/><Relationship Id="rId94" Type="http://schemas.openxmlformats.org/officeDocument/2006/relationships/hyperlink" Target="https://www.designsafe-ci.org/data/browser/public/designsafe.storage.published/PRJ-2997" TargetMode="External"/><Relationship Id="rId148" Type="http://schemas.openxmlformats.org/officeDocument/2006/relationships/hyperlink" Target="https://www.designsafe-ci.org/data/browser/public/designsafe.storage.published/PRJ-3067" TargetMode="External"/><Relationship Id="rId355" Type="http://schemas.openxmlformats.org/officeDocument/2006/relationships/hyperlink" Target="https://www.designsafe-ci.org/data/browser/public/designsafe.storage.published/PRJ-3395" TargetMode="External"/><Relationship Id="rId397" Type="http://schemas.openxmlformats.org/officeDocument/2006/relationships/hyperlink" Target="https://www.designsafe-ci.org/data/browser/public/designsafe.storage.published/PRJ-3442" TargetMode="External"/><Relationship Id="rId520" Type="http://schemas.openxmlformats.org/officeDocument/2006/relationships/hyperlink" Target="https://www.designsafe-ci.org/data/browser/public/designsafe.storage.published/PRJ-3608" TargetMode="External"/><Relationship Id="rId562" Type="http://schemas.openxmlformats.org/officeDocument/2006/relationships/hyperlink" Target="https://www.designsafe-ci.org/data/browser/public/designsafe.storage.published/PRJ-3656" TargetMode="External"/><Relationship Id="rId215" Type="http://schemas.openxmlformats.org/officeDocument/2006/relationships/hyperlink" Target="https://www.designsafe-ci.org/data/browser/public/designsafe.storage.published/PRJ-3150" TargetMode="External"/><Relationship Id="rId257" Type="http://schemas.openxmlformats.org/officeDocument/2006/relationships/hyperlink" Target="https://www.designsafe-ci.org/data/browser/public/designsafe.storage.published/PRJ-3202" TargetMode="External"/><Relationship Id="rId422" Type="http://schemas.openxmlformats.org/officeDocument/2006/relationships/hyperlink" Target="https://www.designsafe-ci.org/data/browser/public/designsafe.storage.published/PRJ-3468" TargetMode="External"/><Relationship Id="rId464" Type="http://schemas.openxmlformats.org/officeDocument/2006/relationships/hyperlink" Target="https://www.designsafe-ci.org/data/browser/public/designsafe.storage.published/PRJ-3525" TargetMode="External"/><Relationship Id="rId299" Type="http://schemas.openxmlformats.org/officeDocument/2006/relationships/hyperlink" Target="https://www.designsafe-ci.org/data/browser/public/designsafe.storage.published/PRJ-3250" TargetMode="External"/><Relationship Id="rId63" Type="http://schemas.openxmlformats.org/officeDocument/2006/relationships/hyperlink" Target="https://www.designsafe-ci.org/data/browser/public/designsafe.storage.published/PRJ-2965" TargetMode="External"/><Relationship Id="rId159" Type="http://schemas.openxmlformats.org/officeDocument/2006/relationships/hyperlink" Target="https://www.designsafe-ci.org/data/browser/public/designsafe.storage.published/PRJ-3078" TargetMode="External"/><Relationship Id="rId366" Type="http://schemas.openxmlformats.org/officeDocument/2006/relationships/hyperlink" Target="https://www.designsafe-ci.org/data/browser/public/designsafe.storage.published/PRJ-3407" TargetMode="External"/><Relationship Id="rId573" Type="http://schemas.openxmlformats.org/officeDocument/2006/relationships/hyperlink" Target="https://www.designsafe-ci.org/data/browser/public/designsafe.storage.published/PRJ-3667" TargetMode="External"/><Relationship Id="rId226" Type="http://schemas.openxmlformats.org/officeDocument/2006/relationships/hyperlink" Target="https://www.designsafe-ci.org/data/browser/public/designsafe.storage.published/PRJ-3165" TargetMode="External"/><Relationship Id="rId433" Type="http://schemas.openxmlformats.org/officeDocument/2006/relationships/hyperlink" Target="https://www.designsafe-ci.org/data/browser/public/designsafe.storage.published/PRJ-3480" TargetMode="External"/><Relationship Id="rId74" Type="http://schemas.openxmlformats.org/officeDocument/2006/relationships/hyperlink" Target="https://www.designsafe-ci.org/data/browser/public/designsafe.storage.published/PRJ-2976" TargetMode="External"/><Relationship Id="rId377" Type="http://schemas.openxmlformats.org/officeDocument/2006/relationships/hyperlink" Target="https://www.designsafe-ci.org/data/browser/public/designsafe.storage.published/PRJ-3420" TargetMode="External"/><Relationship Id="rId500" Type="http://schemas.openxmlformats.org/officeDocument/2006/relationships/hyperlink" Target="https://www.designsafe-ci.org/data/browser/public/designsafe.storage.published/PRJ-3581" TargetMode="External"/><Relationship Id="rId584" Type="http://schemas.openxmlformats.org/officeDocument/2006/relationships/hyperlink" Target="https://www.designsafe-ci.org/data/browser/public/designsafe.storage.published/PRJ-3678" TargetMode="External"/><Relationship Id="rId5" Type="http://schemas.openxmlformats.org/officeDocument/2006/relationships/hyperlink" Target="https://www.designsafe-ci.org/data/browser/public/designsafe.storage.published/PRJ-2845" TargetMode="External"/><Relationship Id="rId237" Type="http://schemas.openxmlformats.org/officeDocument/2006/relationships/hyperlink" Target="https://www.designsafe-ci.org/data/browser/public/designsafe.storage.published/PRJ-3179" TargetMode="External"/><Relationship Id="rId444" Type="http://schemas.openxmlformats.org/officeDocument/2006/relationships/hyperlink" Target="https://www.designsafe-ci.org/data/browser/public/designsafe.storage.published/PRJ-3492" TargetMode="External"/><Relationship Id="rId290" Type="http://schemas.openxmlformats.org/officeDocument/2006/relationships/hyperlink" Target="https://www.designsafe-ci.org/data/browser/public/designsafe.storage.published/PRJ-3239" TargetMode="External"/><Relationship Id="rId304" Type="http://schemas.openxmlformats.org/officeDocument/2006/relationships/hyperlink" Target="https://www.designsafe-ci.org/data/browser/public/designsafe.storage.published/PRJ-3256" TargetMode="External"/><Relationship Id="rId388" Type="http://schemas.openxmlformats.org/officeDocument/2006/relationships/hyperlink" Target="https://www.designsafe-ci.org/data/browser/public/designsafe.storage.published/PRJ-3433" TargetMode="External"/><Relationship Id="rId511" Type="http://schemas.openxmlformats.org/officeDocument/2006/relationships/hyperlink" Target="https://www.designsafe-ci.org/data/browser/public/designsafe.storage.published/PRJ-3598" TargetMode="External"/><Relationship Id="rId609" Type="http://schemas.openxmlformats.org/officeDocument/2006/relationships/hyperlink" Target="https://www.designsafe-ci.org/data/browser/public/designsafe.storage.published/PRJ-3706" TargetMode="External"/><Relationship Id="rId85" Type="http://schemas.openxmlformats.org/officeDocument/2006/relationships/hyperlink" Target="https://www.designsafe-ci.org/data/browser/public/designsafe.storage.published/PRJ-2987" TargetMode="External"/><Relationship Id="rId150" Type="http://schemas.openxmlformats.org/officeDocument/2006/relationships/hyperlink" Target="https://www.designsafe-ci.org/data/browser/public/designsafe.storage.published/PRJ-3069" TargetMode="External"/><Relationship Id="rId595" Type="http://schemas.openxmlformats.org/officeDocument/2006/relationships/hyperlink" Target="https://www.designsafe-ci.org/data/browser/public/designsafe.storage.published/PRJ-3691" TargetMode="External"/><Relationship Id="rId248" Type="http://schemas.openxmlformats.org/officeDocument/2006/relationships/hyperlink" Target="https://www.designsafe-ci.org/data/browser/public/designsafe.storage.published/PRJ-3192" TargetMode="External"/><Relationship Id="rId455" Type="http://schemas.openxmlformats.org/officeDocument/2006/relationships/hyperlink" Target="https://www.designsafe-ci.org/data/browser/public/designsafe.storage.published/PRJ-3516" TargetMode="External"/><Relationship Id="rId12" Type="http://schemas.openxmlformats.org/officeDocument/2006/relationships/hyperlink" Target="https://www.designsafe-ci.org/data/browser/public/designsafe.storage.published/PRJ-2877" TargetMode="External"/><Relationship Id="rId108" Type="http://schemas.openxmlformats.org/officeDocument/2006/relationships/hyperlink" Target="https://www.designsafe-ci.org/data/browser/public/designsafe.storage.published/PRJ-3010" TargetMode="External"/><Relationship Id="rId315" Type="http://schemas.openxmlformats.org/officeDocument/2006/relationships/hyperlink" Target="https://www.designsafe-ci.org/data/browser/public/designsafe.storage.published/PRJ-3269" TargetMode="External"/><Relationship Id="rId522" Type="http://schemas.openxmlformats.org/officeDocument/2006/relationships/hyperlink" Target="https://www.designsafe-ci.org/data/browser/public/designsafe.storage.published/PRJ-3610" TargetMode="External"/><Relationship Id="rId96" Type="http://schemas.openxmlformats.org/officeDocument/2006/relationships/hyperlink" Target="https://www.designsafe-ci.org/data/browser/public/designsafe.storage.published/PRJ-2999" TargetMode="External"/><Relationship Id="rId161" Type="http://schemas.openxmlformats.org/officeDocument/2006/relationships/hyperlink" Target="https://www.designsafe-ci.org/data/browser/public/designsafe.storage.published/PRJ-3080" TargetMode="External"/><Relationship Id="rId399" Type="http://schemas.openxmlformats.org/officeDocument/2006/relationships/hyperlink" Target="https://www.designsafe-ci.org/data/browser/public/designsafe.storage.published/PRJ-3444" TargetMode="External"/><Relationship Id="rId259" Type="http://schemas.openxmlformats.org/officeDocument/2006/relationships/hyperlink" Target="https://www.designsafe-ci.org/data/browser/public/designsafe.storage.published/PRJ-3205" TargetMode="External"/><Relationship Id="rId466" Type="http://schemas.openxmlformats.org/officeDocument/2006/relationships/hyperlink" Target="https://www.designsafe-ci.org/data/browser/public/designsafe.storage.published/PRJ-3527" TargetMode="External"/><Relationship Id="rId23" Type="http://schemas.openxmlformats.org/officeDocument/2006/relationships/hyperlink" Target="https://www.designsafe-ci.org/data/browser/public/designsafe.storage.published/PRJ-2909" TargetMode="External"/><Relationship Id="rId119" Type="http://schemas.openxmlformats.org/officeDocument/2006/relationships/hyperlink" Target="https://www.designsafe-ci.org/data/browser/public/designsafe.storage.published/PRJ-3021" TargetMode="External"/><Relationship Id="rId326" Type="http://schemas.openxmlformats.org/officeDocument/2006/relationships/hyperlink" Target="https://www.designsafe-ci.org/data/browser/public/designsafe.storage.published/PRJ-3281" TargetMode="External"/><Relationship Id="rId533" Type="http://schemas.openxmlformats.org/officeDocument/2006/relationships/hyperlink" Target="https://www.designsafe-ci.org/data/browser/public/designsafe.storage.published/PRJ-3622" TargetMode="External"/><Relationship Id="rId172" Type="http://schemas.openxmlformats.org/officeDocument/2006/relationships/hyperlink" Target="https://www.designsafe-ci.org/data/browser/public/designsafe.storage.published/PRJ-3092" TargetMode="External"/><Relationship Id="rId477" Type="http://schemas.openxmlformats.org/officeDocument/2006/relationships/hyperlink" Target="https://www.designsafe-ci.org/data/browser/public/designsafe.storage.published/PRJ-3547" TargetMode="External"/><Relationship Id="rId600" Type="http://schemas.openxmlformats.org/officeDocument/2006/relationships/hyperlink" Target="https://www.designsafe-ci.org/data/browser/public/designsafe.storage.published/PRJ-3696" TargetMode="External"/><Relationship Id="rId337" Type="http://schemas.openxmlformats.org/officeDocument/2006/relationships/hyperlink" Target="https://www.designsafe-ci.org/data/browser/public/designsafe.storage.published/PRJ-3298" TargetMode="External"/><Relationship Id="rId34" Type="http://schemas.openxmlformats.org/officeDocument/2006/relationships/hyperlink" Target="https://www.designsafe-ci.org/data/browser/public/designsafe.storage.published/PRJ-2933" TargetMode="External"/><Relationship Id="rId544" Type="http://schemas.openxmlformats.org/officeDocument/2006/relationships/hyperlink" Target="https://www.designsafe-ci.org/data/browser/public/designsafe.storage.published/PRJ-3633" TargetMode="External"/><Relationship Id="rId183" Type="http://schemas.openxmlformats.org/officeDocument/2006/relationships/hyperlink" Target="https://www.designsafe-ci.org/data/browser/public/designsafe.storage.published/PRJ-3106" TargetMode="External"/><Relationship Id="rId390" Type="http://schemas.openxmlformats.org/officeDocument/2006/relationships/hyperlink" Target="https://www.designsafe-ci.org/data/browser/public/designsafe.storage.published/PRJ-3435" TargetMode="External"/><Relationship Id="rId404" Type="http://schemas.openxmlformats.org/officeDocument/2006/relationships/hyperlink" Target="https://www.designsafe-ci.org/data/browser/public/designsafe.storage.published/PRJ-3448" TargetMode="External"/><Relationship Id="rId611" Type="http://schemas.openxmlformats.org/officeDocument/2006/relationships/hyperlink" Target="https://www.designsafe-ci.org/data/browser/public/designsafe.storage.published/PRJ-3708" TargetMode="External"/><Relationship Id="rId250" Type="http://schemas.openxmlformats.org/officeDocument/2006/relationships/hyperlink" Target="https://www.designsafe-ci.org/data/browser/public/designsafe.storage.published/PRJ-3194" TargetMode="External"/><Relationship Id="rId488" Type="http://schemas.openxmlformats.org/officeDocument/2006/relationships/hyperlink" Target="https://www.designsafe-ci.org/data/browser/public/designsafe.storage.published/PRJ-3560" TargetMode="External"/><Relationship Id="rId45" Type="http://schemas.openxmlformats.org/officeDocument/2006/relationships/hyperlink" Target="https://www.designsafe-ci.org/data/browser/public/designsafe.storage.published/PRJ-2946" TargetMode="External"/><Relationship Id="rId110" Type="http://schemas.openxmlformats.org/officeDocument/2006/relationships/hyperlink" Target="https://www.designsafe-ci.org/data/browser/public/designsafe.storage.published/PRJ-3012" TargetMode="External"/><Relationship Id="rId348" Type="http://schemas.openxmlformats.org/officeDocument/2006/relationships/hyperlink" Target="https://www.designsafe-ci.org/data/browser/public/designsafe.storage.published/PRJ-3384" TargetMode="External"/><Relationship Id="rId555" Type="http://schemas.openxmlformats.org/officeDocument/2006/relationships/hyperlink" Target="https://www.designsafe-ci.org/data/browser/public/designsafe.storage.published/PRJ-3648" TargetMode="External"/><Relationship Id="rId194" Type="http://schemas.openxmlformats.org/officeDocument/2006/relationships/hyperlink" Target="https://www.designsafe-ci.org/data/browser/public/designsafe.storage.published/PRJ-3126" TargetMode="External"/><Relationship Id="rId208" Type="http://schemas.openxmlformats.org/officeDocument/2006/relationships/hyperlink" Target="https://www.designsafe-ci.org/data/browser/public/designsafe.storage.published/PRJ-3141" TargetMode="External"/><Relationship Id="rId415" Type="http://schemas.openxmlformats.org/officeDocument/2006/relationships/hyperlink" Target="https://www.designsafe-ci.org/data/browser/public/designsafe.storage.published/PRJ-3460" TargetMode="External"/><Relationship Id="rId261" Type="http://schemas.openxmlformats.org/officeDocument/2006/relationships/hyperlink" Target="https://www.designsafe-ci.org/data/browser/public/designsafe.storage.published/PRJ-3207" TargetMode="External"/><Relationship Id="rId499" Type="http://schemas.openxmlformats.org/officeDocument/2006/relationships/hyperlink" Target="https://www.designsafe-ci.org/data/browser/public/designsafe.storage.published/PRJ-3580" TargetMode="External"/><Relationship Id="rId56" Type="http://schemas.openxmlformats.org/officeDocument/2006/relationships/hyperlink" Target="https://www.designsafe-ci.org/data/browser/public/designsafe.storage.published/PRJ-2958" TargetMode="External"/><Relationship Id="rId359" Type="http://schemas.openxmlformats.org/officeDocument/2006/relationships/hyperlink" Target="https://www.designsafe-ci.org/data/browser/public/designsafe.storage.published/PRJ-3399" TargetMode="External"/><Relationship Id="rId566" Type="http://schemas.openxmlformats.org/officeDocument/2006/relationships/hyperlink" Target="https://www.designsafe-ci.org/data/browser/public/designsafe.storage.published/PRJ-3660" TargetMode="External"/><Relationship Id="rId121" Type="http://schemas.openxmlformats.org/officeDocument/2006/relationships/hyperlink" Target="https://www.designsafe-ci.org/data/browser/public/designsafe.storage.published/PRJ-3023" TargetMode="External"/><Relationship Id="rId219" Type="http://schemas.openxmlformats.org/officeDocument/2006/relationships/hyperlink" Target="https://www.designsafe-ci.org/data/browser/public/designsafe.storage.published/PRJ-3157" TargetMode="External"/><Relationship Id="rId426" Type="http://schemas.openxmlformats.org/officeDocument/2006/relationships/hyperlink" Target="https://www.designsafe-ci.org/data/browser/public/designsafe.storage.published/PRJ-347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43"/>
  <sheetViews>
    <sheetView tabSelected="1" zoomScale="110" zoomScaleNormal="110" workbookViewId="0">
      <pane ySplit="1" topLeftCell="A2" activePane="bottomLeft" state="frozen"/>
      <selection pane="bottomLeft" activeCell="K1" sqref="K1"/>
    </sheetView>
  </sheetViews>
  <sheetFormatPr baseColWidth="10" defaultColWidth="11" defaultRowHeight="16" x14ac:dyDescent="0.2"/>
  <cols>
    <col min="1" max="1" width="17" customWidth="1"/>
    <col min="2" max="2" width="14" customWidth="1"/>
    <col min="3" max="3" width="13.1640625" customWidth="1"/>
    <col min="4" max="4" width="32.1640625" customWidth="1"/>
    <col min="9" max="9" width="31.6640625" customWidth="1"/>
    <col min="10" max="10" width="27.83203125" customWidth="1"/>
    <col min="11" max="11" width="90.6640625" bestFit="1" customWidth="1"/>
  </cols>
  <sheetData>
    <row r="1" spans="1:19" s="7" customFormat="1" x14ac:dyDescent="0.2">
      <c r="A1" s="8" t="s">
        <v>0</v>
      </c>
      <c r="B1" s="13" t="s">
        <v>1</v>
      </c>
      <c r="C1" s="13" t="s">
        <v>2</v>
      </c>
      <c r="D1" s="13" t="s">
        <v>3</v>
      </c>
      <c r="E1" s="13" t="s">
        <v>4</v>
      </c>
      <c r="F1" s="13" t="s">
        <v>5</v>
      </c>
      <c r="G1" s="13" t="s">
        <v>6</v>
      </c>
      <c r="H1" s="13" t="s">
        <v>7</v>
      </c>
      <c r="I1" s="13" t="s">
        <v>8</v>
      </c>
      <c r="J1" s="13" t="s">
        <v>9</v>
      </c>
      <c r="K1" s="13" t="s">
        <v>10</v>
      </c>
      <c r="L1" s="13" t="s">
        <v>11</v>
      </c>
      <c r="M1" s="13" t="s">
        <v>12</v>
      </c>
      <c r="N1" s="13">
        <v>1</v>
      </c>
      <c r="O1" s="13">
        <v>2</v>
      </c>
      <c r="P1" s="13">
        <v>3</v>
      </c>
      <c r="Q1" s="13">
        <v>4</v>
      </c>
      <c r="R1" s="13">
        <v>5</v>
      </c>
      <c r="S1" s="13">
        <v>6</v>
      </c>
    </row>
    <row r="2" spans="1:19" x14ac:dyDescent="0.2">
      <c r="A2" t="str">
        <f>HYPERLINK("https://www.designsafe-ci.org/data/browser/public/designsafe.storage.published//PRJ-2474", "PRJ-2474")</f>
        <v>PRJ-2474</v>
      </c>
      <c r="B2" s="9" t="s">
        <v>128</v>
      </c>
      <c r="C2" s="9" t="s">
        <v>512</v>
      </c>
      <c r="D2" s="9" t="s">
        <v>2947</v>
      </c>
      <c r="E2" s="9"/>
      <c r="F2" s="9" t="s">
        <v>2948</v>
      </c>
      <c r="G2" s="9"/>
      <c r="H2" s="9" t="s">
        <v>2949</v>
      </c>
      <c r="I2" s="11" t="s">
        <v>2950</v>
      </c>
      <c r="J2" s="9" t="s">
        <v>2951</v>
      </c>
      <c r="K2" s="9" t="s">
        <v>2952</v>
      </c>
      <c r="L2" s="9"/>
      <c r="M2" s="9"/>
      <c r="N2" s="9"/>
      <c r="O2" s="9"/>
      <c r="P2" s="9"/>
      <c r="Q2" s="9"/>
      <c r="R2" s="9"/>
      <c r="S2" s="9"/>
    </row>
    <row r="3" spans="1:19" x14ac:dyDescent="0.2">
      <c r="A3" t="str">
        <f>HYPERLINK("https://www.designsafe-ci.org/data/browser/public/designsafe.storage.published//PRJ-2475", "PRJ-2475")</f>
        <v>PRJ-2475</v>
      </c>
      <c r="B3" s="9" t="s">
        <v>128</v>
      </c>
      <c r="C3" s="9" t="s">
        <v>43</v>
      </c>
      <c r="D3" s="9" t="s">
        <v>2953</v>
      </c>
      <c r="E3" s="9"/>
      <c r="F3" s="9" t="s">
        <v>2954</v>
      </c>
      <c r="G3" s="9" t="s">
        <v>2955</v>
      </c>
      <c r="H3" s="9" t="s">
        <v>2956</v>
      </c>
      <c r="I3" s="11" t="s">
        <v>2957</v>
      </c>
      <c r="J3" s="9" t="s">
        <v>2958</v>
      </c>
      <c r="K3" s="9" t="s">
        <v>2952</v>
      </c>
      <c r="L3" s="9"/>
      <c r="M3" s="9"/>
      <c r="N3" s="9"/>
      <c r="O3" s="9"/>
      <c r="P3" s="9"/>
      <c r="Q3" s="9"/>
      <c r="R3" s="9"/>
      <c r="S3" s="9"/>
    </row>
    <row r="4" spans="1:19" x14ac:dyDescent="0.2">
      <c r="A4" t="str">
        <f>HYPERLINK("https://www.designsafe-ci.org/data/browser/public/designsafe.storage.published//PRJ-2487", "PRJ-2487")</f>
        <v>PRJ-2487</v>
      </c>
      <c r="B4" s="9" t="s">
        <v>128</v>
      </c>
      <c r="C4" s="9" t="s">
        <v>43</v>
      </c>
      <c r="D4" s="9" t="s">
        <v>3005</v>
      </c>
      <c r="E4" s="9"/>
      <c r="F4" s="9" t="s">
        <v>2954</v>
      </c>
      <c r="G4" s="9" t="s">
        <v>2955</v>
      </c>
      <c r="H4" s="9" t="s">
        <v>3006</v>
      </c>
      <c r="I4" s="9" t="s">
        <v>2972</v>
      </c>
      <c r="J4" s="9" t="s">
        <v>3007</v>
      </c>
      <c r="K4" s="9" t="s">
        <v>2952</v>
      </c>
      <c r="L4" s="9"/>
      <c r="M4" s="9"/>
      <c r="N4" s="9"/>
      <c r="O4" s="9"/>
      <c r="P4" s="9"/>
      <c r="Q4" s="9"/>
      <c r="R4" s="9"/>
      <c r="S4" s="9"/>
    </row>
    <row r="5" spans="1:19" x14ac:dyDescent="0.2">
      <c r="A5" s="4" t="s">
        <v>6331</v>
      </c>
      <c r="B5" s="9" t="s">
        <v>128</v>
      </c>
      <c r="C5" s="9" t="s">
        <v>512</v>
      </c>
      <c r="D5" s="9" t="s">
        <v>6332</v>
      </c>
      <c r="E5" s="9" t="s">
        <v>6333</v>
      </c>
      <c r="F5" s="9" t="s">
        <v>2955</v>
      </c>
      <c r="G5" s="9"/>
      <c r="H5" s="9" t="s">
        <v>6334</v>
      </c>
      <c r="I5" s="9" t="s">
        <v>6335</v>
      </c>
      <c r="J5" s="9" t="s">
        <v>6336</v>
      </c>
      <c r="K5" s="9" t="s">
        <v>2952</v>
      </c>
      <c r="L5" s="9" t="s">
        <v>6337</v>
      </c>
      <c r="M5" s="9" t="s">
        <v>6338</v>
      </c>
      <c r="N5" s="9"/>
      <c r="O5" s="9"/>
      <c r="P5" s="9"/>
      <c r="Q5" s="9"/>
      <c r="R5" s="9"/>
      <c r="S5" s="9"/>
    </row>
    <row r="6" spans="1:19" x14ac:dyDescent="0.2">
      <c r="A6" t="str">
        <f>HYPERLINK("https://www.designsafe-ci.org/data/browser/public/designsafe.storage.published//PRJ-2514", "PRJ-2514")</f>
        <v>PRJ-2514</v>
      </c>
      <c r="B6" s="9" t="s">
        <v>128</v>
      </c>
      <c r="C6" s="9" t="s">
        <v>43</v>
      </c>
      <c r="D6" s="9" t="s">
        <v>3117</v>
      </c>
      <c r="E6" s="9"/>
      <c r="F6" s="9" t="s">
        <v>3118</v>
      </c>
      <c r="G6" s="9"/>
      <c r="H6" s="9" t="s">
        <v>3119</v>
      </c>
      <c r="I6" s="11" t="s">
        <v>3120</v>
      </c>
      <c r="J6" s="9" t="s">
        <v>3121</v>
      </c>
      <c r="K6" s="9" t="s">
        <v>3122</v>
      </c>
      <c r="L6" s="9"/>
      <c r="M6" s="9"/>
      <c r="N6" s="9"/>
      <c r="O6" s="9"/>
      <c r="P6" s="9"/>
      <c r="Q6" s="9"/>
      <c r="R6" s="9"/>
      <c r="S6" s="9"/>
    </row>
    <row r="7" spans="1:19" x14ac:dyDescent="0.2">
      <c r="A7" t="str">
        <f>HYPERLINK("https://www.designsafe-ci.org/data/browser/public/designsafe.storage.published//PRJ-2515", "PRJ-2515")</f>
        <v>PRJ-2515</v>
      </c>
      <c r="B7" s="9" t="s">
        <v>128</v>
      </c>
      <c r="C7" s="9" t="s">
        <v>512</v>
      </c>
      <c r="D7" s="9" t="s">
        <v>3123</v>
      </c>
      <c r="E7" s="9"/>
      <c r="F7" s="9" t="s">
        <v>3124</v>
      </c>
      <c r="G7" s="9"/>
      <c r="H7" s="9"/>
      <c r="I7" s="9" t="s">
        <v>2972</v>
      </c>
      <c r="J7" s="9" t="s">
        <v>3125</v>
      </c>
      <c r="K7" s="9" t="s">
        <v>3122</v>
      </c>
      <c r="L7" s="9"/>
      <c r="M7" s="9"/>
      <c r="N7" s="9"/>
      <c r="O7" s="9"/>
      <c r="P7" s="9"/>
      <c r="Q7" s="9"/>
      <c r="R7" s="9"/>
      <c r="S7" s="9"/>
    </row>
    <row r="8" spans="1:19" x14ac:dyDescent="0.2">
      <c r="A8" t="str">
        <f>HYPERLINK("https://www.designsafe-ci.org/data/browser/public/designsafe.storage.published//PRJ-2518", "PRJ-2518")</f>
        <v>PRJ-2518</v>
      </c>
      <c r="B8" s="9" t="s">
        <v>128</v>
      </c>
      <c r="C8" s="9" t="s">
        <v>512</v>
      </c>
      <c r="D8" s="9" t="s">
        <v>3133</v>
      </c>
      <c r="E8" s="9"/>
      <c r="F8" s="9" t="s">
        <v>3134</v>
      </c>
      <c r="G8" s="9" t="s">
        <v>3119</v>
      </c>
      <c r="H8" s="9"/>
      <c r="I8" s="9" t="s">
        <v>3029</v>
      </c>
      <c r="J8" s="9" t="s">
        <v>3135</v>
      </c>
      <c r="K8" s="9" t="s">
        <v>3122</v>
      </c>
      <c r="L8" s="9"/>
      <c r="M8" s="9"/>
      <c r="N8" s="9"/>
      <c r="O8" s="9"/>
      <c r="P8" s="9"/>
      <c r="Q8" s="9"/>
      <c r="R8" s="9"/>
      <c r="S8" s="9"/>
    </row>
    <row r="9" spans="1:19" x14ac:dyDescent="0.2">
      <c r="A9" t="s">
        <v>3421</v>
      </c>
      <c r="B9" s="9" t="s">
        <v>32</v>
      </c>
      <c r="C9" s="9"/>
      <c r="D9" s="9" t="s">
        <v>3422</v>
      </c>
      <c r="E9" s="9" t="s">
        <v>3321</v>
      </c>
      <c r="F9" s="9" t="s">
        <v>3423</v>
      </c>
      <c r="G9" s="9"/>
      <c r="H9" s="9" t="s">
        <v>3424</v>
      </c>
      <c r="I9" s="9" t="s">
        <v>3425</v>
      </c>
      <c r="J9" s="9"/>
      <c r="K9" s="9" t="s">
        <v>3122</v>
      </c>
      <c r="L9" s="9"/>
      <c r="M9" s="9"/>
      <c r="N9" s="9"/>
      <c r="O9" s="9"/>
      <c r="P9" s="9"/>
      <c r="Q9" s="9"/>
      <c r="R9" s="9"/>
      <c r="S9" s="9"/>
    </row>
    <row r="10" spans="1:19" x14ac:dyDescent="0.2">
      <c r="A10" t="s">
        <v>3583</v>
      </c>
      <c r="B10" s="9" t="s">
        <v>32</v>
      </c>
      <c r="C10" s="9"/>
      <c r="D10" s="9" t="s">
        <v>3584</v>
      </c>
      <c r="E10" s="9" t="s">
        <v>3321</v>
      </c>
      <c r="F10" s="9" t="s">
        <v>3585</v>
      </c>
      <c r="G10" s="9" t="s">
        <v>3586</v>
      </c>
      <c r="H10" s="9"/>
      <c r="I10" s="9" t="s">
        <v>3587</v>
      </c>
      <c r="J10" s="9"/>
      <c r="K10" s="9" t="s">
        <v>3122</v>
      </c>
      <c r="L10" s="9"/>
      <c r="M10" s="9"/>
      <c r="N10" s="9"/>
      <c r="O10" s="9"/>
      <c r="P10" s="9"/>
      <c r="Q10" s="9"/>
      <c r="R10" s="9"/>
      <c r="S10" s="9"/>
    </row>
    <row r="11" spans="1:19" x14ac:dyDescent="0.2">
      <c r="A11" s="4" t="s">
        <v>8227</v>
      </c>
      <c r="B11" s="9" t="s">
        <v>32</v>
      </c>
      <c r="C11" s="9"/>
      <c r="D11" s="9" t="s">
        <v>8228</v>
      </c>
      <c r="E11" s="9" t="s">
        <v>8229</v>
      </c>
      <c r="F11" s="9" t="s">
        <v>4610</v>
      </c>
      <c r="G11" s="9"/>
      <c r="H11" s="9"/>
      <c r="I11" s="9" t="s">
        <v>8230</v>
      </c>
      <c r="J11" s="9" t="s">
        <v>8231</v>
      </c>
      <c r="K11" s="9" t="s">
        <v>3122</v>
      </c>
      <c r="L11" s="9"/>
      <c r="M11" s="9"/>
      <c r="N11" s="9"/>
      <c r="O11" s="9"/>
      <c r="P11" s="9"/>
      <c r="Q11" s="9"/>
      <c r="R11" s="9"/>
      <c r="S11" s="9"/>
    </row>
    <row r="12" spans="1:19" x14ac:dyDescent="0.2">
      <c r="A12" t="str">
        <f>HYPERLINK("https://www.designsafe-ci.org/data/browser/public/designsafe.storage.published//PRJ-2513", "PRJ-2513")</f>
        <v>PRJ-2513</v>
      </c>
      <c r="B12" s="9" t="s">
        <v>128</v>
      </c>
      <c r="C12" s="9" t="s">
        <v>512</v>
      </c>
      <c r="D12" s="9" t="s">
        <v>3110</v>
      </c>
      <c r="E12" s="9"/>
      <c r="F12" s="9" t="s">
        <v>3111</v>
      </c>
      <c r="G12" s="9" t="s">
        <v>3112</v>
      </c>
      <c r="H12" s="9" t="s">
        <v>3113</v>
      </c>
      <c r="I12" s="9" t="s">
        <v>3114</v>
      </c>
      <c r="J12" s="9" t="s">
        <v>3115</v>
      </c>
      <c r="K12" s="9" t="s">
        <v>3116</v>
      </c>
      <c r="L12" s="9"/>
      <c r="M12" s="9"/>
      <c r="N12" s="9"/>
      <c r="O12" s="9"/>
      <c r="P12" s="9"/>
      <c r="Q12" s="9"/>
      <c r="R12" s="9"/>
      <c r="S12" s="9"/>
    </row>
    <row r="13" spans="1:19" x14ac:dyDescent="0.2">
      <c r="A13" t="str">
        <f>HYPERLINK("https://www.designsafe-ci.org/data/browser/public/designsafe.storage.published//PRJ-2534", "PRJ-2534")</f>
        <v>PRJ-2534</v>
      </c>
      <c r="B13" s="9" t="s">
        <v>128</v>
      </c>
      <c r="C13" s="9" t="s">
        <v>43</v>
      </c>
      <c r="D13" s="9" t="s">
        <v>3188</v>
      </c>
      <c r="E13" s="9"/>
      <c r="F13" s="9" t="s">
        <v>3112</v>
      </c>
      <c r="G13" s="9"/>
      <c r="H13" s="9" t="s">
        <v>3189</v>
      </c>
      <c r="I13" s="9" t="s">
        <v>3190</v>
      </c>
      <c r="J13" s="9" t="s">
        <v>3191</v>
      </c>
      <c r="K13" s="9" t="s">
        <v>3116</v>
      </c>
      <c r="L13" s="9"/>
      <c r="M13" s="9"/>
      <c r="N13" s="9"/>
      <c r="O13" s="9"/>
      <c r="P13" s="9"/>
      <c r="Q13" s="9"/>
      <c r="R13" s="9"/>
      <c r="S13" s="9"/>
    </row>
    <row r="14" spans="1:19" x14ac:dyDescent="0.2">
      <c r="A14" s="3" t="s">
        <v>4848</v>
      </c>
      <c r="B14" s="9" t="s">
        <v>32</v>
      </c>
      <c r="C14" s="9"/>
      <c r="D14" s="9" t="s">
        <v>4849</v>
      </c>
      <c r="E14" s="9" t="s">
        <v>4850</v>
      </c>
      <c r="F14" s="9" t="s">
        <v>4851</v>
      </c>
      <c r="G14" s="9" t="s">
        <v>2728</v>
      </c>
      <c r="H14" s="9" t="s">
        <v>4852</v>
      </c>
      <c r="I14" s="9" t="s">
        <v>4853</v>
      </c>
      <c r="J14" s="9" t="s">
        <v>4854</v>
      </c>
      <c r="K14" s="9" t="s">
        <v>3116</v>
      </c>
      <c r="L14" s="9" t="s">
        <v>4855</v>
      </c>
      <c r="M14" s="9">
        <v>1933350</v>
      </c>
      <c r="N14" s="9"/>
      <c r="O14" s="9"/>
      <c r="P14" s="9"/>
      <c r="Q14" s="9"/>
      <c r="R14" s="9"/>
      <c r="S14" s="9"/>
    </row>
    <row r="15" spans="1:19" ht="17" x14ac:dyDescent="0.2">
      <c r="A15" s="5" t="s">
        <v>5996</v>
      </c>
      <c r="B15" s="9" t="s">
        <v>32</v>
      </c>
      <c r="C15" s="9"/>
      <c r="D15" s="9" t="s">
        <v>5997</v>
      </c>
      <c r="E15" s="9" t="s">
        <v>2601</v>
      </c>
      <c r="F15" s="9"/>
      <c r="G15" s="9" t="s">
        <v>5998</v>
      </c>
      <c r="H15" s="9" t="s">
        <v>5999</v>
      </c>
      <c r="I15" s="9" t="s">
        <v>6000</v>
      </c>
      <c r="J15" s="9"/>
      <c r="K15" s="9" t="s">
        <v>3116</v>
      </c>
      <c r="L15" s="9"/>
      <c r="M15" s="9"/>
      <c r="N15" s="9"/>
      <c r="O15" s="9"/>
      <c r="P15" s="9"/>
      <c r="Q15" s="9"/>
      <c r="R15" s="9"/>
      <c r="S15" s="9"/>
    </row>
    <row r="16" spans="1:19" x14ac:dyDescent="0.2">
      <c r="A16" s="4" t="s">
        <v>6493</v>
      </c>
      <c r="B16" s="9" t="s">
        <v>128</v>
      </c>
      <c r="C16" s="9" t="s">
        <v>512</v>
      </c>
      <c r="D16" s="9" t="s">
        <v>6494</v>
      </c>
      <c r="E16" s="9" t="s">
        <v>3112</v>
      </c>
      <c r="F16" s="9"/>
      <c r="G16" s="9" t="s">
        <v>6495</v>
      </c>
      <c r="H16" s="9" t="s">
        <v>6496</v>
      </c>
      <c r="I16" s="9" t="s">
        <v>6497</v>
      </c>
      <c r="J16" s="9" t="s">
        <v>6498</v>
      </c>
      <c r="K16" s="9" t="s">
        <v>3116</v>
      </c>
      <c r="L16" s="9" t="s">
        <v>2972</v>
      </c>
      <c r="M16" s="9"/>
      <c r="N16" s="9"/>
      <c r="O16" s="9"/>
      <c r="P16" s="9"/>
      <c r="Q16" s="9"/>
      <c r="R16" s="9"/>
      <c r="S16" s="9"/>
    </row>
    <row r="17" spans="1:19" x14ac:dyDescent="0.2">
      <c r="A17" s="4" t="s">
        <v>6609</v>
      </c>
      <c r="B17" s="9" t="s">
        <v>128</v>
      </c>
      <c r="C17" s="9" t="s">
        <v>512</v>
      </c>
      <c r="D17" s="9" t="s">
        <v>6610</v>
      </c>
      <c r="E17" s="9"/>
      <c r="F17" s="9" t="s">
        <v>3112</v>
      </c>
      <c r="G17" s="9"/>
      <c r="H17" s="9" t="s">
        <v>6611</v>
      </c>
      <c r="I17" s="9" t="s">
        <v>6612</v>
      </c>
      <c r="J17" s="9" t="s">
        <v>6613</v>
      </c>
      <c r="K17" s="9" t="s">
        <v>3116</v>
      </c>
      <c r="L17" s="9" t="s">
        <v>6614</v>
      </c>
      <c r="M17" s="9" t="s">
        <v>6420</v>
      </c>
      <c r="N17" s="9"/>
      <c r="O17" s="9"/>
      <c r="P17" s="9"/>
      <c r="Q17" s="9"/>
      <c r="R17" s="9"/>
      <c r="S17" s="9"/>
    </row>
    <row r="18" spans="1:19" x14ac:dyDescent="0.2">
      <c r="A18" s="4" t="s">
        <v>6628</v>
      </c>
      <c r="B18" s="9" t="s">
        <v>128</v>
      </c>
      <c r="C18" s="9" t="s">
        <v>512</v>
      </c>
      <c r="D18" s="9" t="s">
        <v>6629</v>
      </c>
      <c r="E18" s="9" t="s">
        <v>3112</v>
      </c>
      <c r="F18" s="9"/>
      <c r="G18" s="9" t="s">
        <v>6630</v>
      </c>
      <c r="H18" s="9" t="s">
        <v>6631</v>
      </c>
      <c r="I18" s="9" t="s">
        <v>6632</v>
      </c>
      <c r="J18" s="9" t="s">
        <v>6633</v>
      </c>
      <c r="K18" s="9" t="s">
        <v>3116</v>
      </c>
      <c r="L18" s="9" t="s">
        <v>6634</v>
      </c>
      <c r="M18" s="9"/>
      <c r="N18" s="9"/>
      <c r="O18" s="9"/>
      <c r="P18" s="9"/>
      <c r="Q18" s="9"/>
      <c r="R18" s="9"/>
      <c r="S18" s="9"/>
    </row>
    <row r="19" spans="1:19" x14ac:dyDescent="0.2">
      <c r="A19" s="4" t="s">
        <v>7046</v>
      </c>
      <c r="B19" s="9" t="s">
        <v>32</v>
      </c>
      <c r="C19" s="9"/>
      <c r="D19" s="9" t="s">
        <v>7047</v>
      </c>
      <c r="E19" s="9" t="s">
        <v>7048</v>
      </c>
      <c r="F19" s="9" t="s">
        <v>3112</v>
      </c>
      <c r="G19" s="9" t="s">
        <v>7049</v>
      </c>
      <c r="H19" s="9"/>
      <c r="I19" s="9" t="s">
        <v>7050</v>
      </c>
      <c r="J19" s="9" t="s">
        <v>7051</v>
      </c>
      <c r="K19" s="9" t="s">
        <v>3116</v>
      </c>
      <c r="L19" s="9"/>
      <c r="M19" s="9" t="s">
        <v>7052</v>
      </c>
      <c r="N19" s="9"/>
      <c r="O19" s="9"/>
      <c r="P19" s="9"/>
      <c r="Q19" s="9"/>
      <c r="R19" s="9"/>
      <c r="S19" s="9"/>
    </row>
    <row r="20" spans="1:19" x14ac:dyDescent="0.2">
      <c r="A20" s="4" t="s">
        <v>8070</v>
      </c>
      <c r="B20" s="9" t="s">
        <v>128</v>
      </c>
      <c r="C20" s="9" t="s">
        <v>512</v>
      </c>
      <c r="D20" s="9" t="s">
        <v>8071</v>
      </c>
      <c r="E20" s="9" t="s">
        <v>8072</v>
      </c>
      <c r="F20" s="9" t="s">
        <v>3112</v>
      </c>
      <c r="G20" s="9"/>
      <c r="H20" s="9" t="s">
        <v>8073</v>
      </c>
      <c r="I20" s="9" t="s">
        <v>8074</v>
      </c>
      <c r="J20" s="9" t="s">
        <v>8075</v>
      </c>
      <c r="K20" s="9" t="s">
        <v>3116</v>
      </c>
      <c r="L20" s="9" t="s">
        <v>8076</v>
      </c>
      <c r="M20" s="9" t="s">
        <v>7986</v>
      </c>
      <c r="N20" s="9"/>
      <c r="O20" s="9"/>
      <c r="P20" s="9"/>
      <c r="Q20" s="9"/>
      <c r="R20" s="9"/>
      <c r="S20" s="9"/>
    </row>
    <row r="21" spans="1:19" x14ac:dyDescent="0.2">
      <c r="A21" s="4" t="s">
        <v>8149</v>
      </c>
      <c r="B21" s="9" t="s">
        <v>128</v>
      </c>
      <c r="C21" s="9" t="s">
        <v>512</v>
      </c>
      <c r="D21" s="9" t="s">
        <v>8150</v>
      </c>
      <c r="E21" s="9"/>
      <c r="F21" s="9" t="s">
        <v>3112</v>
      </c>
      <c r="G21" s="9"/>
      <c r="H21" s="9" t="s">
        <v>8151</v>
      </c>
      <c r="I21" s="9" t="s">
        <v>8152</v>
      </c>
      <c r="J21" s="9" t="s">
        <v>8153</v>
      </c>
      <c r="K21" s="9" t="s">
        <v>3116</v>
      </c>
      <c r="L21" s="9" t="s">
        <v>8154</v>
      </c>
      <c r="M21" s="9" t="s">
        <v>7986</v>
      </c>
      <c r="N21" s="9"/>
      <c r="O21" s="9"/>
      <c r="P21" s="9"/>
      <c r="Q21" s="9"/>
      <c r="R21" s="9"/>
      <c r="S21" s="9"/>
    </row>
    <row r="22" spans="1:19" x14ac:dyDescent="0.2">
      <c r="A22" t="s">
        <v>2115</v>
      </c>
      <c r="B22" s="9" t="s">
        <v>32</v>
      </c>
      <c r="C22" s="9" t="s">
        <v>2116</v>
      </c>
      <c r="D22" s="11" t="s">
        <v>1631</v>
      </c>
      <c r="E22" s="9" t="s">
        <v>2117</v>
      </c>
      <c r="F22" s="9" t="s">
        <v>2118</v>
      </c>
      <c r="G22" s="9" t="s">
        <v>2119</v>
      </c>
      <c r="H22" s="9" t="s">
        <v>2120</v>
      </c>
      <c r="I22" s="9" t="s">
        <v>2121</v>
      </c>
      <c r="J22" s="9"/>
      <c r="K22" s="9" t="s">
        <v>2122</v>
      </c>
      <c r="L22" s="9"/>
      <c r="M22" s="9"/>
      <c r="N22" s="9"/>
      <c r="O22" s="9"/>
      <c r="P22" s="9"/>
      <c r="Q22" s="9"/>
      <c r="R22" s="9"/>
      <c r="S22" s="9"/>
    </row>
    <row r="23" spans="1:19" x14ac:dyDescent="0.2">
      <c r="A23" t="s">
        <v>3129</v>
      </c>
      <c r="B23" s="9" t="s">
        <v>128</v>
      </c>
      <c r="C23" s="9" t="s">
        <v>43</v>
      </c>
      <c r="D23" s="9" t="s">
        <v>3130</v>
      </c>
      <c r="E23" s="9"/>
      <c r="F23" s="9" t="s">
        <v>3124</v>
      </c>
      <c r="G23" s="9"/>
      <c r="H23" s="9" t="s">
        <v>3131</v>
      </c>
      <c r="I23" s="9"/>
      <c r="J23" s="9" t="s">
        <v>3132</v>
      </c>
      <c r="K23" s="9" t="s">
        <v>2122</v>
      </c>
      <c r="L23" s="9"/>
      <c r="M23" s="9"/>
      <c r="N23" s="9"/>
      <c r="O23" s="9"/>
      <c r="P23" s="9"/>
      <c r="Q23" s="9"/>
      <c r="R23" s="9"/>
      <c r="S23" s="9"/>
    </row>
    <row r="24" spans="1:19" x14ac:dyDescent="0.2">
      <c r="A24" t="s">
        <v>3353</v>
      </c>
      <c r="B24" s="9" t="s">
        <v>43</v>
      </c>
      <c r="C24" s="9"/>
      <c r="D24" s="9" t="s">
        <v>3354</v>
      </c>
      <c r="E24" s="9"/>
      <c r="F24" s="9" t="s">
        <v>3355</v>
      </c>
      <c r="G24" s="9"/>
      <c r="H24" s="9"/>
      <c r="I24" s="9" t="s">
        <v>3356</v>
      </c>
      <c r="J24" s="9"/>
      <c r="K24" s="9" t="s">
        <v>2122</v>
      </c>
      <c r="L24" s="9"/>
      <c r="M24" s="9"/>
      <c r="N24" s="9"/>
      <c r="O24" s="9"/>
      <c r="P24" s="9"/>
      <c r="Q24" s="9"/>
      <c r="R24" s="9"/>
      <c r="S24" s="9"/>
    </row>
    <row r="25" spans="1:19" x14ac:dyDescent="0.2">
      <c r="A25" t="s">
        <v>3846</v>
      </c>
      <c r="B25" s="9" t="s">
        <v>43</v>
      </c>
      <c r="C25" s="9"/>
      <c r="D25" s="9" t="s">
        <v>3847</v>
      </c>
      <c r="E25" s="9" t="s">
        <v>3321</v>
      </c>
      <c r="F25" s="9" t="s">
        <v>2592</v>
      </c>
      <c r="G25" s="9" t="s">
        <v>2845</v>
      </c>
      <c r="H25" s="9" t="s">
        <v>3848</v>
      </c>
      <c r="I25" s="9" t="s">
        <v>3849</v>
      </c>
      <c r="J25" s="9" t="s">
        <v>3850</v>
      </c>
      <c r="K25" s="9" t="s">
        <v>2122</v>
      </c>
      <c r="L25" s="11" t="s">
        <v>1631</v>
      </c>
      <c r="M25" s="9"/>
      <c r="N25" s="9"/>
      <c r="O25" s="9"/>
      <c r="P25" s="9"/>
      <c r="Q25" s="9"/>
      <c r="R25" s="9"/>
      <c r="S25" s="9"/>
    </row>
    <row r="26" spans="1:19" x14ac:dyDescent="0.2">
      <c r="A26" t="str">
        <f>HYPERLINK("https://www.designsafe-ci.org/data/browser/public/designsafe.storage.published//PRJ-2494", "PRJ-2494")</f>
        <v>PRJ-2494</v>
      </c>
      <c r="B26" s="9" t="s">
        <v>128</v>
      </c>
      <c r="C26" s="9" t="s">
        <v>43</v>
      </c>
      <c r="D26" s="9" t="s">
        <v>3037</v>
      </c>
      <c r="E26" s="9"/>
      <c r="F26" s="9" t="s">
        <v>3038</v>
      </c>
      <c r="G26" s="9"/>
      <c r="H26" s="9" t="s">
        <v>3039</v>
      </c>
      <c r="I26" s="9" t="s">
        <v>2972</v>
      </c>
      <c r="J26" s="9" t="s">
        <v>3040</v>
      </c>
      <c r="K26" s="9" t="s">
        <v>3041</v>
      </c>
      <c r="L26" s="9"/>
      <c r="M26" s="9"/>
      <c r="N26" s="9"/>
      <c r="O26" s="9"/>
      <c r="P26" s="9"/>
      <c r="Q26" s="9"/>
      <c r="R26" s="9"/>
      <c r="S26" s="9"/>
    </row>
    <row r="27" spans="1:19" x14ac:dyDescent="0.2">
      <c r="A27" t="s">
        <v>3302</v>
      </c>
      <c r="B27" s="9" t="s">
        <v>147</v>
      </c>
      <c r="C27" s="9" t="s">
        <v>43</v>
      </c>
      <c r="D27" s="9" t="s">
        <v>3303</v>
      </c>
      <c r="E27" s="9"/>
      <c r="F27" s="9" t="s">
        <v>3304</v>
      </c>
      <c r="G27" s="9" t="s">
        <v>3305</v>
      </c>
      <c r="H27" s="9"/>
      <c r="I27" s="9" t="s">
        <v>3306</v>
      </c>
      <c r="J27" s="9"/>
      <c r="K27" s="9" t="s">
        <v>3041</v>
      </c>
      <c r="L27" s="9"/>
      <c r="M27" s="9"/>
      <c r="N27" s="9"/>
      <c r="O27" s="9"/>
      <c r="P27" s="9"/>
      <c r="Q27" s="9"/>
      <c r="R27" s="9"/>
      <c r="S27" s="9"/>
    </row>
    <row r="28" spans="1:19" x14ac:dyDescent="0.2">
      <c r="A28" t="s">
        <v>2932</v>
      </c>
      <c r="B28" s="9" t="s">
        <v>549</v>
      </c>
      <c r="C28" s="9"/>
      <c r="D28" s="9" t="s">
        <v>2933</v>
      </c>
      <c r="E28" s="9"/>
      <c r="F28" s="9" t="s">
        <v>2934</v>
      </c>
      <c r="G28" s="9" t="s">
        <v>2935</v>
      </c>
      <c r="H28" s="9" t="s">
        <v>2936</v>
      </c>
      <c r="I28" s="9" t="s">
        <v>2937</v>
      </c>
      <c r="J28" s="9" t="s">
        <v>2938</v>
      </c>
      <c r="K28" s="9" t="s">
        <v>2939</v>
      </c>
      <c r="L28" s="9"/>
      <c r="M28" s="9"/>
      <c r="N28" s="9"/>
      <c r="O28" s="9"/>
      <c r="P28" s="9"/>
      <c r="Q28" s="9"/>
      <c r="R28" s="9"/>
      <c r="S28" s="9"/>
    </row>
    <row r="29" spans="1:19" x14ac:dyDescent="0.2">
      <c r="A29" t="str">
        <f>HYPERLINK("https://www.designsafe-ci.org/data/browser/public/designsafe.storage.published//PRJ-2492", "PRJ-2492")</f>
        <v>PRJ-2492</v>
      </c>
      <c r="B29" s="9" t="s">
        <v>128</v>
      </c>
      <c r="C29" s="9" t="s">
        <v>512</v>
      </c>
      <c r="D29" s="9" t="s">
        <v>3026</v>
      </c>
      <c r="E29" s="9"/>
      <c r="F29" s="9" t="s">
        <v>3027</v>
      </c>
      <c r="G29" s="9" t="s">
        <v>3028</v>
      </c>
      <c r="H29" s="9"/>
      <c r="I29" s="9" t="s">
        <v>3029</v>
      </c>
      <c r="J29" s="9" t="s">
        <v>3030</v>
      </c>
      <c r="K29" s="9" t="s">
        <v>2939</v>
      </c>
      <c r="L29" s="9"/>
      <c r="M29" s="9"/>
      <c r="N29" s="9"/>
      <c r="O29" s="9"/>
      <c r="P29" s="9"/>
      <c r="Q29" s="9"/>
      <c r="R29" s="9"/>
      <c r="S29" s="9"/>
    </row>
    <row r="30" spans="1:19" x14ac:dyDescent="0.2">
      <c r="A30" t="str">
        <f>HYPERLINK("https://www.designsafe-ci.org/data/browser/public/designsafe.storage.published//PRJ-2505", "PRJ-2505")</f>
        <v>PRJ-2505</v>
      </c>
      <c r="B30" s="9" t="s">
        <v>128</v>
      </c>
      <c r="C30" s="9" t="s">
        <v>512</v>
      </c>
      <c r="D30" s="9" t="s">
        <v>3080</v>
      </c>
      <c r="E30" s="9"/>
      <c r="F30" s="9" t="s">
        <v>3081</v>
      </c>
      <c r="G30" s="9" t="s">
        <v>3082</v>
      </c>
      <c r="H30" s="9"/>
      <c r="I30" s="9" t="s">
        <v>3083</v>
      </c>
      <c r="J30" s="9" t="s">
        <v>3084</v>
      </c>
      <c r="K30" s="9" t="s">
        <v>2939</v>
      </c>
      <c r="L30" s="9"/>
      <c r="M30" s="9"/>
      <c r="N30" s="9"/>
      <c r="O30" s="9"/>
      <c r="P30" s="9"/>
      <c r="Q30" s="9"/>
      <c r="R30" s="9"/>
      <c r="S30" s="9"/>
    </row>
    <row r="31" spans="1:19" x14ac:dyDescent="0.2">
      <c r="A31" t="s">
        <v>3768</v>
      </c>
      <c r="B31" s="9" t="s">
        <v>32</v>
      </c>
      <c r="C31" s="9"/>
      <c r="D31" s="9" t="s">
        <v>3769</v>
      </c>
      <c r="E31" s="9" t="s">
        <v>3321</v>
      </c>
      <c r="F31" s="9" t="s">
        <v>3770</v>
      </c>
      <c r="G31" s="9" t="s">
        <v>3461</v>
      </c>
      <c r="H31" s="9" t="s">
        <v>3771</v>
      </c>
      <c r="I31" s="9" t="s">
        <v>3772</v>
      </c>
      <c r="J31" s="9" t="s">
        <v>3773</v>
      </c>
      <c r="K31" s="9" t="s">
        <v>2939</v>
      </c>
      <c r="L31" s="11" t="s">
        <v>1631</v>
      </c>
      <c r="M31" s="9"/>
      <c r="N31" s="9"/>
      <c r="O31" s="9"/>
      <c r="P31" s="9"/>
      <c r="Q31" s="9"/>
      <c r="R31" s="9"/>
      <c r="S31" s="9"/>
    </row>
    <row r="32" spans="1:19" x14ac:dyDescent="0.2">
      <c r="A32" s="3" t="s">
        <v>4761</v>
      </c>
      <c r="B32" s="9" t="s">
        <v>32</v>
      </c>
      <c r="C32" s="9"/>
      <c r="D32" s="9" t="s">
        <v>4762</v>
      </c>
      <c r="E32" s="9" t="s">
        <v>2616</v>
      </c>
      <c r="F32" s="9" t="s">
        <v>4763</v>
      </c>
      <c r="G32" s="9" t="s">
        <v>4764</v>
      </c>
      <c r="H32" s="9" t="s">
        <v>4765</v>
      </c>
      <c r="I32" s="9" t="s">
        <v>4766</v>
      </c>
      <c r="J32" s="9" t="s">
        <v>3295</v>
      </c>
      <c r="K32" s="9" t="s">
        <v>2939</v>
      </c>
      <c r="L32" s="9"/>
      <c r="M32" s="9"/>
      <c r="N32" s="9"/>
      <c r="O32" s="9"/>
      <c r="P32" s="9"/>
      <c r="Q32" s="9"/>
      <c r="R32" s="9"/>
      <c r="S32" s="9"/>
    </row>
    <row r="33" spans="1:19" ht="17" x14ac:dyDescent="0.2">
      <c r="A33" s="5" t="s">
        <v>5571</v>
      </c>
      <c r="B33" s="9" t="s">
        <v>32</v>
      </c>
      <c r="C33" s="9"/>
      <c r="D33" s="9" t="s">
        <v>5572</v>
      </c>
      <c r="E33" s="9" t="s">
        <v>5573</v>
      </c>
      <c r="F33" s="9" t="s">
        <v>3332</v>
      </c>
      <c r="G33" s="9"/>
      <c r="H33" s="9" t="s">
        <v>5574</v>
      </c>
      <c r="I33" s="9" t="s">
        <v>5575</v>
      </c>
      <c r="J33" s="9" t="s">
        <v>5576</v>
      </c>
      <c r="K33" s="9" t="s">
        <v>2939</v>
      </c>
      <c r="L33" s="9"/>
      <c r="M33" s="9" t="s">
        <v>5577</v>
      </c>
      <c r="N33" s="9"/>
      <c r="O33" s="9"/>
      <c r="P33" s="9"/>
      <c r="Q33" s="9"/>
      <c r="R33" s="9"/>
      <c r="S33" s="9"/>
    </row>
    <row r="34" spans="1:19" x14ac:dyDescent="0.2">
      <c r="A34" s="4" t="s">
        <v>6345</v>
      </c>
      <c r="B34" s="9" t="s">
        <v>32</v>
      </c>
      <c r="C34" s="9"/>
      <c r="D34" s="9" t="s">
        <v>6346</v>
      </c>
      <c r="E34" s="9"/>
      <c r="F34" s="9" t="s">
        <v>3770</v>
      </c>
      <c r="G34" s="9"/>
      <c r="H34" s="9" t="s">
        <v>6347</v>
      </c>
      <c r="I34" s="9" t="s">
        <v>6348</v>
      </c>
      <c r="J34" s="9" t="s">
        <v>6349</v>
      </c>
      <c r="K34" s="9" t="s">
        <v>2939</v>
      </c>
      <c r="L34" s="9"/>
      <c r="M34" s="9"/>
      <c r="N34" s="9"/>
      <c r="O34" s="9"/>
      <c r="P34" s="9"/>
      <c r="Q34" s="9"/>
      <c r="R34" s="9"/>
      <c r="S34" s="9"/>
    </row>
    <row r="35" spans="1:19" x14ac:dyDescent="0.2">
      <c r="A35" s="4" t="s">
        <v>6506</v>
      </c>
      <c r="B35" s="9" t="s">
        <v>128</v>
      </c>
      <c r="C35" s="9" t="s">
        <v>512</v>
      </c>
      <c r="D35" s="9" t="s">
        <v>6507</v>
      </c>
      <c r="E35" s="9"/>
      <c r="F35" s="9" t="s">
        <v>3770</v>
      </c>
      <c r="G35" s="9"/>
      <c r="H35" s="9" t="s">
        <v>6508</v>
      </c>
      <c r="I35" s="9" t="s">
        <v>6509</v>
      </c>
      <c r="J35" s="9" t="s">
        <v>6510</v>
      </c>
      <c r="K35" s="9" t="s">
        <v>2939</v>
      </c>
      <c r="L35" s="9" t="s">
        <v>6511</v>
      </c>
      <c r="M35" s="9" t="s">
        <v>6512</v>
      </c>
      <c r="N35" s="9"/>
      <c r="O35" s="9"/>
      <c r="P35" s="9"/>
      <c r="Q35" s="9"/>
      <c r="R35" s="9"/>
      <c r="S35" s="9"/>
    </row>
    <row r="36" spans="1:19" x14ac:dyDescent="0.2">
      <c r="A36" s="4" t="s">
        <v>6553</v>
      </c>
      <c r="B36" s="9" t="s">
        <v>128</v>
      </c>
      <c r="C36" s="9" t="s">
        <v>512</v>
      </c>
      <c r="D36" s="9" t="s">
        <v>6554</v>
      </c>
      <c r="E36" s="9" t="s">
        <v>3770</v>
      </c>
      <c r="F36" s="9"/>
      <c r="G36" s="9" t="s">
        <v>6555</v>
      </c>
      <c r="H36" s="9" t="s">
        <v>6556</v>
      </c>
      <c r="I36" s="9" t="s">
        <v>6557</v>
      </c>
      <c r="J36" s="9" t="s">
        <v>6558</v>
      </c>
      <c r="K36" s="9" t="s">
        <v>2939</v>
      </c>
      <c r="L36" s="9" t="s">
        <v>6559</v>
      </c>
      <c r="M36" s="9"/>
      <c r="N36" s="9"/>
      <c r="O36" s="9"/>
      <c r="P36" s="9"/>
      <c r="Q36" s="9"/>
      <c r="R36" s="9"/>
      <c r="S36" s="9"/>
    </row>
    <row r="37" spans="1:19" x14ac:dyDescent="0.2">
      <c r="A37" s="4" t="str">
        <f>HYPERLINK("https://www.designsafe-ci.org/data/browser/public/designsafe.storage.published//PRJ-3366", "PRJ-3366")</f>
        <v>PRJ-3366</v>
      </c>
      <c r="B37" s="9" t="s">
        <v>32</v>
      </c>
      <c r="C37" s="9"/>
      <c r="D37" s="9" t="s">
        <v>6968</v>
      </c>
      <c r="E37" s="9"/>
      <c r="F37" s="9" t="s">
        <v>3461</v>
      </c>
      <c r="G37" s="9"/>
      <c r="H37" s="9" t="s">
        <v>6969</v>
      </c>
      <c r="I37" s="9" t="s">
        <v>6970</v>
      </c>
      <c r="J37" s="9" t="s">
        <v>6971</v>
      </c>
      <c r="K37" s="9" t="s">
        <v>2939</v>
      </c>
      <c r="L37" s="9"/>
      <c r="M37" s="9" t="s">
        <v>6972</v>
      </c>
      <c r="N37" s="9"/>
      <c r="O37" s="9"/>
      <c r="P37" s="9"/>
      <c r="Q37" s="9"/>
      <c r="R37" s="9"/>
      <c r="S37" s="9"/>
    </row>
    <row r="38" spans="1:19" x14ac:dyDescent="0.2">
      <c r="A38" s="4" t="s">
        <v>7562</v>
      </c>
      <c r="B38" s="9" t="s">
        <v>32</v>
      </c>
      <c r="C38" s="9"/>
      <c r="D38" s="9" t="s">
        <v>7563</v>
      </c>
      <c r="E38" s="9" t="s">
        <v>7564</v>
      </c>
      <c r="F38" s="9" t="s">
        <v>3461</v>
      </c>
      <c r="G38" s="9"/>
      <c r="H38" s="9" t="s">
        <v>7565</v>
      </c>
      <c r="I38" s="9" t="s">
        <v>7566</v>
      </c>
      <c r="J38" s="9" t="s">
        <v>7567</v>
      </c>
      <c r="K38" s="9" t="s">
        <v>2939</v>
      </c>
      <c r="L38" s="9"/>
      <c r="M38" s="9" t="s">
        <v>7568</v>
      </c>
      <c r="N38" s="9"/>
      <c r="O38" s="9"/>
      <c r="P38" s="9"/>
      <c r="Q38" s="9"/>
      <c r="R38" s="9"/>
      <c r="S38" s="9"/>
    </row>
    <row r="39" spans="1:19" x14ac:dyDescent="0.2">
      <c r="A39" s="4" t="s">
        <v>7584</v>
      </c>
      <c r="B39" s="9" t="s">
        <v>32</v>
      </c>
      <c r="C39" s="9"/>
      <c r="D39" s="9" t="s">
        <v>7585</v>
      </c>
      <c r="E39" s="9" t="s">
        <v>7564</v>
      </c>
      <c r="F39" s="9" t="s">
        <v>3461</v>
      </c>
      <c r="G39" s="9"/>
      <c r="H39" s="9" t="s">
        <v>7565</v>
      </c>
      <c r="I39" s="9" t="s">
        <v>7586</v>
      </c>
      <c r="J39" s="9" t="s">
        <v>7587</v>
      </c>
      <c r="K39" s="9" t="s">
        <v>2939</v>
      </c>
      <c r="L39" s="9"/>
      <c r="M39" s="9" t="s">
        <v>7568</v>
      </c>
      <c r="N39" s="9"/>
      <c r="O39" s="9"/>
      <c r="P39" s="9"/>
      <c r="Q39" s="9"/>
      <c r="R39" s="9"/>
      <c r="S39" s="9"/>
    </row>
    <row r="40" spans="1:19" x14ac:dyDescent="0.2">
      <c r="A40" s="4" t="s">
        <v>8006</v>
      </c>
      <c r="B40" s="9" t="s">
        <v>128</v>
      </c>
      <c r="C40" s="9" t="s">
        <v>512</v>
      </c>
      <c r="D40" s="9" t="s">
        <v>8007</v>
      </c>
      <c r="E40" s="9"/>
      <c r="F40" s="9" t="s">
        <v>8008</v>
      </c>
      <c r="G40" s="9"/>
      <c r="H40" s="9" t="s">
        <v>8009</v>
      </c>
      <c r="I40" s="9" t="s">
        <v>8010</v>
      </c>
      <c r="J40" s="9" t="s">
        <v>8011</v>
      </c>
      <c r="K40" s="9" t="s">
        <v>2939</v>
      </c>
      <c r="L40" s="9" t="s">
        <v>8012</v>
      </c>
      <c r="M40" s="9" t="s">
        <v>7986</v>
      </c>
      <c r="N40" s="9"/>
      <c r="O40" s="9"/>
      <c r="P40" s="9"/>
      <c r="Q40" s="9"/>
      <c r="R40" s="9"/>
      <c r="S40" s="9"/>
    </row>
    <row r="41" spans="1:19" x14ac:dyDescent="0.2">
      <c r="A41" s="4" t="s">
        <v>8125</v>
      </c>
      <c r="B41" s="9" t="s">
        <v>128</v>
      </c>
      <c r="C41" s="9" t="s">
        <v>512</v>
      </c>
      <c r="D41" s="9" t="s">
        <v>8126</v>
      </c>
      <c r="E41" s="9"/>
      <c r="F41" s="9" t="s">
        <v>8008</v>
      </c>
      <c r="G41" s="9"/>
      <c r="H41" s="9" t="s">
        <v>8127</v>
      </c>
      <c r="I41" s="9" t="s">
        <v>8128</v>
      </c>
      <c r="J41" s="9" t="s">
        <v>8129</v>
      </c>
      <c r="K41" s="9" t="s">
        <v>2939</v>
      </c>
      <c r="L41" s="9" t="s">
        <v>8130</v>
      </c>
      <c r="M41" s="9" t="s">
        <v>7986</v>
      </c>
      <c r="N41" s="9"/>
      <c r="O41" s="9"/>
      <c r="P41" s="9"/>
      <c r="Q41" s="9"/>
      <c r="R41" s="9"/>
      <c r="S41" s="9"/>
    </row>
    <row r="42" spans="1:19" x14ac:dyDescent="0.2">
      <c r="B42" s="9" t="s">
        <v>13</v>
      </c>
      <c r="C42" s="9"/>
      <c r="D42" s="9"/>
      <c r="E42" s="9" t="s">
        <v>14</v>
      </c>
      <c r="F42" s="9"/>
      <c r="G42" s="9"/>
      <c r="H42" s="9" t="s">
        <v>15</v>
      </c>
      <c r="I42" s="9"/>
      <c r="J42" s="9"/>
      <c r="K42" s="9"/>
      <c r="L42" s="9"/>
      <c r="M42" s="9"/>
      <c r="N42" s="9"/>
      <c r="O42" s="9"/>
      <c r="P42" s="9"/>
      <c r="Q42" s="9"/>
      <c r="R42" s="9"/>
      <c r="S42" s="9"/>
    </row>
    <row r="43" spans="1:19" x14ac:dyDescent="0.2">
      <c r="B43" s="9" t="s">
        <v>16</v>
      </c>
      <c r="C43" s="9"/>
      <c r="D43" s="9"/>
      <c r="E43" s="9" t="s">
        <v>17</v>
      </c>
      <c r="F43" s="9"/>
      <c r="G43" s="9"/>
      <c r="H43" s="9" t="s">
        <v>18</v>
      </c>
      <c r="I43" s="9"/>
      <c r="J43" s="9"/>
      <c r="K43" s="9"/>
      <c r="L43" s="9"/>
      <c r="M43" s="9"/>
      <c r="N43" s="9"/>
      <c r="O43" s="9"/>
      <c r="P43" s="9"/>
      <c r="Q43" s="9"/>
      <c r="R43" s="9"/>
      <c r="S43" s="9"/>
    </row>
    <row r="44" spans="1:19" x14ac:dyDescent="0.2">
      <c r="B44" s="9" t="s">
        <v>19</v>
      </c>
      <c r="C44" s="9"/>
      <c r="D44" s="9"/>
      <c r="E44" s="9" t="s">
        <v>20</v>
      </c>
      <c r="F44" s="9"/>
      <c r="G44" s="9"/>
      <c r="H44" s="9" t="s">
        <v>21</v>
      </c>
      <c r="I44" s="9"/>
      <c r="J44" s="9"/>
      <c r="K44" s="9"/>
      <c r="L44" s="9"/>
      <c r="M44" s="9"/>
      <c r="N44" s="9"/>
      <c r="O44" s="9"/>
      <c r="P44" s="9"/>
      <c r="Q44" s="9"/>
      <c r="R44" s="9"/>
      <c r="S44" s="9"/>
    </row>
    <row r="45" spans="1:19" x14ac:dyDescent="0.2">
      <c r="B45" s="9" t="s">
        <v>22</v>
      </c>
      <c r="C45" s="9"/>
      <c r="D45" s="9"/>
      <c r="E45" s="9" t="s">
        <v>23</v>
      </c>
      <c r="F45" s="9"/>
      <c r="G45" s="9"/>
      <c r="H45" s="9" t="s">
        <v>24</v>
      </c>
      <c r="I45" s="9"/>
      <c r="J45" s="9"/>
      <c r="K45" s="9"/>
      <c r="L45" s="9"/>
      <c r="M45" s="9"/>
      <c r="N45" s="9"/>
      <c r="O45" s="9"/>
      <c r="P45" s="9"/>
      <c r="Q45" s="9"/>
      <c r="R45" s="9"/>
      <c r="S45" s="9"/>
    </row>
    <row r="46" spans="1:19" x14ac:dyDescent="0.2">
      <c r="B46" s="9" t="s">
        <v>25</v>
      </c>
      <c r="C46" s="9"/>
      <c r="D46" s="9" t="s">
        <v>26</v>
      </c>
      <c r="E46" s="9"/>
      <c r="F46" s="9"/>
      <c r="G46" s="9"/>
      <c r="H46" s="9" t="s">
        <v>27</v>
      </c>
      <c r="I46" s="9"/>
      <c r="J46" s="9"/>
      <c r="K46" s="9"/>
      <c r="L46" s="9"/>
      <c r="M46" s="9"/>
      <c r="N46" s="9"/>
      <c r="O46" s="9"/>
      <c r="P46" s="9"/>
      <c r="Q46" s="9"/>
      <c r="R46" s="9"/>
      <c r="S46" s="9"/>
    </row>
    <row r="47" spans="1:19" x14ac:dyDescent="0.2">
      <c r="B47" s="9" t="s">
        <v>28</v>
      </c>
      <c r="C47" s="9"/>
      <c r="D47" s="9" t="s">
        <v>29</v>
      </c>
      <c r="E47" s="9" t="s">
        <v>30</v>
      </c>
      <c r="F47" s="9"/>
      <c r="G47" s="9"/>
      <c r="H47" s="9" t="s">
        <v>31</v>
      </c>
      <c r="I47" s="9"/>
      <c r="J47" s="9"/>
      <c r="K47" s="9"/>
      <c r="L47" s="9"/>
      <c r="M47" s="9"/>
      <c r="N47" s="9"/>
      <c r="O47" s="9"/>
      <c r="P47" s="9"/>
      <c r="Q47" s="9"/>
      <c r="R47" s="9"/>
      <c r="S47" s="9"/>
    </row>
    <row r="48" spans="1:19" x14ac:dyDescent="0.2">
      <c r="A48" t="s">
        <v>32</v>
      </c>
      <c r="B48" s="9" t="s">
        <v>33</v>
      </c>
      <c r="C48" s="9"/>
      <c r="D48" s="9" t="s">
        <v>34</v>
      </c>
      <c r="E48" s="9" t="s">
        <v>35</v>
      </c>
      <c r="F48" s="9"/>
      <c r="G48" s="9">
        <v>1055744</v>
      </c>
      <c r="H48" s="9" t="s">
        <v>36</v>
      </c>
      <c r="I48" s="9"/>
      <c r="J48" s="9"/>
      <c r="K48" s="9"/>
      <c r="L48" s="9"/>
      <c r="M48" s="9"/>
      <c r="N48" s="9"/>
      <c r="O48" s="9"/>
      <c r="P48" s="9"/>
      <c r="Q48" s="9"/>
      <c r="R48" s="9"/>
      <c r="S48" s="9"/>
    </row>
    <row r="49" spans="1:19" x14ac:dyDescent="0.2">
      <c r="A49" t="s">
        <v>32</v>
      </c>
      <c r="B49" s="9" t="s">
        <v>37</v>
      </c>
      <c r="C49" s="9"/>
      <c r="D49" s="9" t="s">
        <v>38</v>
      </c>
      <c r="E49" s="9" t="s">
        <v>39</v>
      </c>
      <c r="F49" s="9"/>
      <c r="G49" s="9"/>
      <c r="H49" s="9" t="s">
        <v>40</v>
      </c>
      <c r="I49" s="9"/>
      <c r="J49" s="9"/>
      <c r="K49" s="9"/>
      <c r="L49" s="9"/>
      <c r="M49" s="9"/>
      <c r="N49" s="9"/>
      <c r="O49" s="9"/>
      <c r="P49" s="9"/>
      <c r="Q49" s="9"/>
      <c r="R49" s="9"/>
      <c r="S49" s="9"/>
    </row>
    <row r="50" spans="1:19" x14ac:dyDescent="0.2">
      <c r="A50" t="s">
        <v>32</v>
      </c>
      <c r="B50" s="9" t="s">
        <v>41</v>
      </c>
      <c r="C50" s="9"/>
      <c r="D50" s="9"/>
      <c r="E50" s="9" t="s">
        <v>42</v>
      </c>
      <c r="F50" s="9"/>
      <c r="G50" s="9" t="s">
        <v>43</v>
      </c>
      <c r="H50" s="9" t="s">
        <v>44</v>
      </c>
      <c r="I50" s="9"/>
      <c r="J50" s="9"/>
      <c r="K50" s="9"/>
      <c r="L50" s="9"/>
      <c r="M50" s="9"/>
      <c r="N50" s="9"/>
      <c r="O50" s="9"/>
      <c r="P50" s="9"/>
      <c r="Q50" s="9"/>
      <c r="R50" s="9"/>
      <c r="S50" s="9"/>
    </row>
    <row r="51" spans="1:19" x14ac:dyDescent="0.2">
      <c r="B51" s="9" t="s">
        <v>45</v>
      </c>
      <c r="C51" s="9"/>
      <c r="D51" s="9"/>
      <c r="E51" s="9" t="s">
        <v>46</v>
      </c>
      <c r="F51" s="9" t="s">
        <v>47</v>
      </c>
      <c r="G51" s="9"/>
      <c r="H51" s="9" t="s">
        <v>48</v>
      </c>
      <c r="I51" s="9"/>
      <c r="J51" s="9"/>
      <c r="K51" s="9"/>
      <c r="L51" s="9"/>
      <c r="M51" s="9"/>
      <c r="N51" s="9"/>
      <c r="O51" s="9"/>
      <c r="P51" s="9"/>
      <c r="Q51" s="9"/>
      <c r="R51" s="9"/>
      <c r="S51" s="9"/>
    </row>
    <row r="52" spans="1:19" x14ac:dyDescent="0.2">
      <c r="A52" t="s">
        <v>49</v>
      </c>
      <c r="B52" s="9" t="s">
        <v>50</v>
      </c>
      <c r="C52" s="9"/>
      <c r="D52" s="9"/>
      <c r="E52" s="9" t="s">
        <v>51</v>
      </c>
      <c r="F52" s="9"/>
      <c r="G52" s="9" t="s">
        <v>43</v>
      </c>
      <c r="H52" s="9" t="s">
        <v>52</v>
      </c>
      <c r="I52" s="9"/>
      <c r="J52" s="9"/>
      <c r="K52" s="9"/>
      <c r="L52" s="9"/>
      <c r="M52" s="9"/>
      <c r="N52" s="9"/>
      <c r="O52" s="9"/>
      <c r="P52" s="9"/>
      <c r="Q52" s="9"/>
      <c r="R52" s="9"/>
      <c r="S52" s="9"/>
    </row>
    <row r="53" spans="1:19" x14ac:dyDescent="0.2">
      <c r="B53" s="9" t="s">
        <v>53</v>
      </c>
      <c r="C53" s="9"/>
      <c r="D53" s="9"/>
      <c r="E53" s="9" t="s">
        <v>54</v>
      </c>
      <c r="F53" s="9"/>
      <c r="G53" s="9"/>
      <c r="H53" s="9" t="s">
        <v>55</v>
      </c>
      <c r="I53" s="9"/>
      <c r="J53" s="9"/>
      <c r="K53" s="9"/>
      <c r="L53" s="9"/>
      <c r="M53" s="9"/>
      <c r="N53" s="9"/>
      <c r="O53" s="9"/>
      <c r="P53" s="9"/>
      <c r="Q53" s="9"/>
      <c r="R53" s="9"/>
      <c r="S53" s="9"/>
    </row>
    <row r="54" spans="1:19" x14ac:dyDescent="0.2">
      <c r="A54" t="s">
        <v>32</v>
      </c>
      <c r="B54" s="9" t="s">
        <v>56</v>
      </c>
      <c r="C54" s="9"/>
      <c r="D54" s="9" t="s">
        <v>57</v>
      </c>
      <c r="E54" s="9" t="s">
        <v>58</v>
      </c>
      <c r="F54" s="9" t="s">
        <v>35</v>
      </c>
      <c r="G54" s="9"/>
      <c r="H54" s="9" t="s">
        <v>59</v>
      </c>
      <c r="I54" s="9"/>
      <c r="J54" s="9"/>
      <c r="K54" s="9"/>
      <c r="L54" s="9"/>
      <c r="M54" s="9"/>
      <c r="N54" s="9"/>
      <c r="O54" s="9"/>
      <c r="P54" s="9"/>
      <c r="Q54" s="9"/>
      <c r="R54" s="9"/>
      <c r="S54" s="9"/>
    </row>
    <row r="55" spans="1:19" x14ac:dyDescent="0.2">
      <c r="B55" s="9" t="s">
        <v>60</v>
      </c>
      <c r="C55" s="9"/>
      <c r="D55" s="9"/>
      <c r="E55" s="9" t="s">
        <v>46</v>
      </c>
      <c r="F55" s="9"/>
      <c r="G55" s="9"/>
      <c r="H55" s="9" t="s">
        <v>61</v>
      </c>
      <c r="I55" s="9"/>
      <c r="J55" s="9"/>
      <c r="K55" s="9"/>
      <c r="L55" s="9"/>
      <c r="M55" s="9"/>
      <c r="N55" s="9"/>
      <c r="O55" s="9"/>
      <c r="P55" s="9"/>
      <c r="Q55" s="9"/>
      <c r="R55" s="9"/>
      <c r="S55" s="9"/>
    </row>
    <row r="56" spans="1:19" x14ac:dyDescent="0.2">
      <c r="B56" s="9" t="s">
        <v>62</v>
      </c>
      <c r="C56" s="9"/>
      <c r="D56" s="9"/>
      <c r="E56" s="9" t="s">
        <v>63</v>
      </c>
      <c r="F56" s="9"/>
      <c r="G56" s="9"/>
      <c r="H56" s="9" t="s">
        <v>64</v>
      </c>
      <c r="I56" s="9"/>
      <c r="J56" s="9"/>
      <c r="K56" s="9"/>
      <c r="L56" s="9"/>
      <c r="M56" s="9"/>
      <c r="N56" s="9"/>
      <c r="O56" s="9"/>
      <c r="P56" s="9"/>
      <c r="Q56" s="9"/>
      <c r="R56" s="9"/>
      <c r="S56" s="9"/>
    </row>
    <row r="57" spans="1:19" x14ac:dyDescent="0.2">
      <c r="B57" s="9" t="s">
        <v>65</v>
      </c>
      <c r="C57" s="9"/>
      <c r="D57" s="9"/>
      <c r="E57" s="9" t="s">
        <v>66</v>
      </c>
      <c r="F57" s="9"/>
      <c r="G57" s="9"/>
      <c r="H57" s="9" t="s">
        <v>67</v>
      </c>
      <c r="I57" s="9"/>
      <c r="J57" s="9"/>
      <c r="K57" s="9"/>
      <c r="L57" s="9"/>
      <c r="M57" s="9"/>
      <c r="N57" s="9"/>
      <c r="O57" s="9"/>
      <c r="P57" s="9"/>
      <c r="Q57" s="9"/>
      <c r="R57" s="9"/>
      <c r="S57" s="9"/>
    </row>
    <row r="58" spans="1:19" x14ac:dyDescent="0.2">
      <c r="B58" s="9" t="s">
        <v>68</v>
      </c>
      <c r="C58" s="9"/>
      <c r="D58" s="9"/>
      <c r="E58" s="9" t="s">
        <v>66</v>
      </c>
      <c r="F58" s="9"/>
      <c r="G58" s="9"/>
      <c r="H58" s="9" t="s">
        <v>69</v>
      </c>
      <c r="I58" s="9"/>
      <c r="J58" s="9"/>
      <c r="K58" s="9"/>
      <c r="L58" s="9"/>
      <c r="M58" s="9"/>
      <c r="N58" s="9"/>
      <c r="O58" s="9"/>
      <c r="P58" s="9"/>
      <c r="Q58" s="9"/>
      <c r="R58" s="9"/>
      <c r="S58" s="9"/>
    </row>
    <row r="59" spans="1:19" x14ac:dyDescent="0.2">
      <c r="B59" s="9" t="s">
        <v>70</v>
      </c>
      <c r="C59" s="9"/>
      <c r="D59" s="9"/>
      <c r="E59" s="9" t="s">
        <v>23</v>
      </c>
      <c r="F59" s="9"/>
      <c r="G59" s="9"/>
      <c r="H59" s="9" t="s">
        <v>71</v>
      </c>
      <c r="I59" s="9"/>
      <c r="J59" s="9"/>
      <c r="K59" s="9"/>
      <c r="L59" s="9"/>
      <c r="M59" s="9"/>
      <c r="N59" s="9"/>
      <c r="O59" s="9"/>
      <c r="P59" s="9"/>
      <c r="Q59" s="9"/>
      <c r="R59" s="9"/>
      <c r="S59" s="9"/>
    </row>
    <row r="60" spans="1:19" x14ac:dyDescent="0.2">
      <c r="B60" s="9" t="s">
        <v>72</v>
      </c>
      <c r="C60" s="9"/>
      <c r="D60" s="9"/>
      <c r="E60" s="9" t="s">
        <v>23</v>
      </c>
      <c r="F60" s="9"/>
      <c r="G60" s="9"/>
      <c r="H60" s="9" t="s">
        <v>73</v>
      </c>
      <c r="I60" s="9"/>
      <c r="J60" s="9"/>
      <c r="K60" s="9"/>
      <c r="L60" s="9"/>
      <c r="M60" s="9"/>
      <c r="N60" s="9"/>
      <c r="O60" s="9"/>
      <c r="P60" s="9"/>
      <c r="Q60" s="9"/>
      <c r="R60" s="9"/>
      <c r="S60" s="9"/>
    </row>
    <row r="61" spans="1:19" x14ac:dyDescent="0.2">
      <c r="B61" s="9" t="s">
        <v>74</v>
      </c>
      <c r="C61" s="9"/>
      <c r="D61" s="9"/>
      <c r="E61" s="9" t="s">
        <v>23</v>
      </c>
      <c r="F61" s="9"/>
      <c r="G61" s="9"/>
      <c r="H61" s="9" t="s">
        <v>75</v>
      </c>
      <c r="I61" s="9"/>
      <c r="J61" s="9"/>
      <c r="K61" s="9"/>
      <c r="L61" s="9"/>
      <c r="M61" s="9"/>
      <c r="N61" s="9"/>
      <c r="O61" s="9"/>
      <c r="P61" s="9"/>
      <c r="Q61" s="9"/>
      <c r="R61" s="9"/>
      <c r="S61" s="9"/>
    </row>
    <row r="62" spans="1:19" x14ac:dyDescent="0.2">
      <c r="B62" s="9" t="s">
        <v>76</v>
      </c>
      <c r="C62" s="9"/>
      <c r="D62" s="9"/>
      <c r="E62" s="9" t="s">
        <v>23</v>
      </c>
      <c r="F62" s="9"/>
      <c r="G62" s="9"/>
      <c r="H62" s="9" t="s">
        <v>77</v>
      </c>
      <c r="I62" s="9"/>
      <c r="J62" s="9"/>
      <c r="K62" s="9"/>
      <c r="L62" s="9"/>
      <c r="M62" s="9"/>
      <c r="N62" s="9"/>
      <c r="O62" s="9"/>
      <c r="P62" s="9"/>
      <c r="Q62" s="9"/>
      <c r="R62" s="9"/>
      <c r="S62" s="9"/>
    </row>
    <row r="63" spans="1:19" x14ac:dyDescent="0.2">
      <c r="B63" s="9" t="s">
        <v>78</v>
      </c>
      <c r="C63" s="9"/>
      <c r="D63" s="9"/>
      <c r="E63" s="9" t="s">
        <v>23</v>
      </c>
      <c r="F63" s="9"/>
      <c r="G63" s="9"/>
      <c r="H63" s="9" t="s">
        <v>79</v>
      </c>
      <c r="I63" s="9"/>
      <c r="J63" s="9"/>
      <c r="K63" s="9"/>
      <c r="L63" s="9"/>
      <c r="M63" s="9"/>
      <c r="N63" s="9"/>
      <c r="O63" s="9"/>
      <c r="P63" s="9"/>
      <c r="Q63" s="9"/>
      <c r="R63" s="9"/>
      <c r="S63" s="9"/>
    </row>
    <row r="64" spans="1:19" x14ac:dyDescent="0.2">
      <c r="B64" s="9" t="s">
        <v>80</v>
      </c>
      <c r="C64" s="9"/>
      <c r="D64" s="9"/>
      <c r="E64" s="9" t="s">
        <v>81</v>
      </c>
      <c r="F64" s="9"/>
      <c r="G64" s="9"/>
      <c r="H64" s="9" t="s">
        <v>82</v>
      </c>
      <c r="I64" s="9"/>
      <c r="J64" s="9"/>
      <c r="K64" s="9"/>
      <c r="L64" s="9"/>
      <c r="M64" s="9"/>
      <c r="N64" s="9"/>
      <c r="O64" s="9"/>
      <c r="P64" s="9"/>
      <c r="Q64" s="9"/>
      <c r="R64" s="9"/>
      <c r="S64" s="9"/>
    </row>
    <row r="65" spans="1:19" x14ac:dyDescent="0.2">
      <c r="B65" s="9" t="s">
        <v>80</v>
      </c>
      <c r="C65" s="9"/>
      <c r="D65" s="9"/>
      <c r="E65" s="9" t="s">
        <v>81</v>
      </c>
      <c r="F65" s="9"/>
      <c r="G65" s="9"/>
      <c r="H65" s="9" t="s">
        <v>83</v>
      </c>
      <c r="I65" s="9"/>
      <c r="J65" s="9"/>
      <c r="K65" s="9"/>
      <c r="L65" s="9"/>
      <c r="M65" s="9"/>
      <c r="N65" s="9"/>
      <c r="O65" s="9"/>
      <c r="P65" s="9"/>
      <c r="Q65" s="9"/>
      <c r="R65" s="9"/>
      <c r="S65" s="9"/>
    </row>
    <row r="66" spans="1:19" x14ac:dyDescent="0.2">
      <c r="B66" s="9" t="s">
        <v>65</v>
      </c>
      <c r="C66" s="9"/>
      <c r="D66" s="9"/>
      <c r="E66" s="9" t="s">
        <v>66</v>
      </c>
      <c r="F66" s="9"/>
      <c r="G66" s="9"/>
      <c r="H66" s="9" t="s">
        <v>84</v>
      </c>
      <c r="I66" s="9"/>
      <c r="J66" s="9"/>
      <c r="K66" s="9"/>
      <c r="L66" s="9"/>
      <c r="M66" s="9"/>
      <c r="N66" s="9"/>
      <c r="O66" s="9"/>
      <c r="P66" s="9"/>
      <c r="Q66" s="9"/>
      <c r="R66" s="9"/>
      <c r="S66" s="9"/>
    </row>
    <row r="67" spans="1:19" x14ac:dyDescent="0.2">
      <c r="B67" s="9" t="s">
        <v>80</v>
      </c>
      <c r="C67" s="9"/>
      <c r="D67" s="9"/>
      <c r="E67" s="9" t="s">
        <v>81</v>
      </c>
      <c r="F67" s="9"/>
      <c r="G67" s="9"/>
      <c r="H67" s="9" t="s">
        <v>85</v>
      </c>
      <c r="I67" s="9"/>
      <c r="J67" s="9"/>
      <c r="K67" s="9"/>
      <c r="L67" s="9"/>
      <c r="M67" s="9"/>
      <c r="N67" s="9"/>
      <c r="O67" s="9"/>
      <c r="P67" s="9"/>
      <c r="Q67" s="9"/>
      <c r="R67" s="9"/>
      <c r="S67" s="9"/>
    </row>
    <row r="68" spans="1:19" x14ac:dyDescent="0.2">
      <c r="B68" s="9" t="s">
        <v>86</v>
      </c>
      <c r="C68" s="9"/>
      <c r="D68" s="9"/>
      <c r="E68" s="9" t="s">
        <v>23</v>
      </c>
      <c r="F68" s="9"/>
      <c r="G68" s="9"/>
      <c r="H68" s="9" t="s">
        <v>87</v>
      </c>
      <c r="I68" s="9"/>
      <c r="J68" s="9"/>
      <c r="K68" s="9"/>
      <c r="L68" s="9"/>
      <c r="M68" s="9"/>
      <c r="N68" s="9"/>
      <c r="O68" s="9"/>
      <c r="P68" s="9"/>
      <c r="Q68" s="9"/>
      <c r="R68" s="9"/>
      <c r="S68" s="9"/>
    </row>
    <row r="69" spans="1:19" x14ac:dyDescent="0.2">
      <c r="B69" s="9" t="s">
        <v>86</v>
      </c>
      <c r="C69" s="9"/>
      <c r="D69" s="9"/>
      <c r="E69" s="9" t="s">
        <v>17</v>
      </c>
      <c r="F69" s="9"/>
      <c r="G69" s="9"/>
      <c r="H69" s="9" t="s">
        <v>88</v>
      </c>
      <c r="I69" s="9"/>
      <c r="J69" s="9"/>
      <c r="K69" s="9"/>
      <c r="L69" s="9"/>
      <c r="M69" s="9"/>
      <c r="N69" s="9"/>
      <c r="O69" s="9"/>
      <c r="P69" s="9"/>
      <c r="Q69" s="9"/>
      <c r="R69" s="9"/>
      <c r="S69" s="9"/>
    </row>
    <row r="70" spans="1:19" x14ac:dyDescent="0.2">
      <c r="B70" s="9" t="s">
        <v>89</v>
      </c>
      <c r="C70" s="9"/>
      <c r="D70" s="9"/>
      <c r="E70" s="9" t="s">
        <v>90</v>
      </c>
      <c r="F70" s="9"/>
      <c r="G70" s="9"/>
      <c r="H70" s="9" t="s">
        <v>91</v>
      </c>
      <c r="I70" s="9"/>
      <c r="J70" s="9"/>
      <c r="K70" s="9"/>
      <c r="L70" s="9"/>
      <c r="M70" s="9"/>
      <c r="N70" s="9"/>
      <c r="O70" s="9"/>
      <c r="P70" s="9"/>
      <c r="Q70" s="9"/>
      <c r="R70" s="9"/>
      <c r="S70" s="9"/>
    </row>
    <row r="71" spans="1:19" x14ac:dyDescent="0.2">
      <c r="B71" s="9" t="s">
        <v>80</v>
      </c>
      <c r="C71" s="9"/>
      <c r="D71" s="9"/>
      <c r="E71" s="9" t="s">
        <v>81</v>
      </c>
      <c r="F71" s="9"/>
      <c r="G71" s="9"/>
      <c r="H71" s="9" t="s">
        <v>92</v>
      </c>
      <c r="I71" s="9"/>
      <c r="J71" s="9"/>
      <c r="K71" s="9"/>
      <c r="L71" s="9"/>
      <c r="M71" s="9"/>
      <c r="N71" s="9"/>
      <c r="O71" s="9"/>
      <c r="P71" s="9"/>
      <c r="Q71" s="9"/>
      <c r="R71" s="9"/>
      <c r="S71" s="9"/>
    </row>
    <row r="72" spans="1:19" x14ac:dyDescent="0.2">
      <c r="B72" s="9" t="s">
        <v>93</v>
      </c>
      <c r="C72" s="9"/>
      <c r="D72" s="9"/>
      <c r="E72" s="9" t="s">
        <v>94</v>
      </c>
      <c r="F72" s="9"/>
      <c r="G72" s="9"/>
      <c r="H72" s="9" t="s">
        <v>95</v>
      </c>
      <c r="I72" s="9"/>
      <c r="J72" s="9"/>
      <c r="K72" s="9"/>
      <c r="L72" s="9"/>
      <c r="M72" s="9"/>
      <c r="N72" s="9"/>
      <c r="O72" s="9"/>
      <c r="P72" s="9"/>
      <c r="Q72" s="9"/>
      <c r="R72" s="9"/>
      <c r="S72" s="9"/>
    </row>
    <row r="73" spans="1:19" x14ac:dyDescent="0.2">
      <c r="B73" s="9" t="s">
        <v>96</v>
      </c>
      <c r="C73" s="9"/>
      <c r="D73" s="9"/>
      <c r="E73" s="9" t="s">
        <v>23</v>
      </c>
      <c r="F73" s="9"/>
      <c r="G73" s="9"/>
      <c r="H73" s="9" t="s">
        <v>97</v>
      </c>
      <c r="I73" s="9"/>
      <c r="J73" s="9"/>
      <c r="K73" s="9"/>
      <c r="L73" s="9"/>
      <c r="M73" s="9"/>
      <c r="N73" s="9"/>
      <c r="O73" s="9"/>
      <c r="P73" s="9"/>
      <c r="Q73" s="9"/>
      <c r="R73" s="9"/>
      <c r="S73" s="9"/>
    </row>
    <row r="74" spans="1:19" x14ac:dyDescent="0.2">
      <c r="B74" s="9" t="s">
        <v>98</v>
      </c>
      <c r="C74" s="9"/>
      <c r="D74" s="9"/>
      <c r="E74" s="9" t="s">
        <v>23</v>
      </c>
      <c r="F74" s="9"/>
      <c r="G74" s="9"/>
      <c r="H74" s="9" t="s">
        <v>99</v>
      </c>
      <c r="I74" s="9"/>
      <c r="J74" s="9"/>
      <c r="K74" s="9"/>
      <c r="L74" s="9"/>
      <c r="M74" s="9"/>
      <c r="N74" s="9"/>
      <c r="O74" s="9"/>
      <c r="P74" s="9"/>
      <c r="Q74" s="9"/>
      <c r="R74" s="9"/>
      <c r="S74" s="9"/>
    </row>
    <row r="75" spans="1:19" x14ac:dyDescent="0.2">
      <c r="B75" s="9" t="s">
        <v>100</v>
      </c>
      <c r="C75" s="9"/>
      <c r="D75" s="9"/>
      <c r="E75" s="9" t="s">
        <v>23</v>
      </c>
      <c r="F75" s="9"/>
      <c r="G75" s="9"/>
      <c r="H75" s="9" t="s">
        <v>101</v>
      </c>
      <c r="I75" s="9"/>
      <c r="J75" s="9"/>
      <c r="K75" s="9"/>
      <c r="L75" s="9"/>
      <c r="M75" s="9"/>
      <c r="N75" s="9"/>
      <c r="O75" s="9"/>
      <c r="P75" s="9"/>
      <c r="Q75" s="9"/>
      <c r="R75" s="9"/>
      <c r="S75" s="9"/>
    </row>
    <row r="76" spans="1:19" x14ac:dyDescent="0.2">
      <c r="A76" t="s">
        <v>32</v>
      </c>
      <c r="B76" s="9" t="s">
        <v>102</v>
      </c>
      <c r="C76" s="9"/>
      <c r="D76" s="9"/>
      <c r="E76" s="9" t="s">
        <v>103</v>
      </c>
      <c r="F76" s="9" t="s">
        <v>17</v>
      </c>
      <c r="G76" s="9" t="s">
        <v>43</v>
      </c>
      <c r="H76" s="9" t="s">
        <v>104</v>
      </c>
      <c r="I76" s="9"/>
      <c r="J76" s="9"/>
      <c r="K76" s="9"/>
      <c r="L76" s="9"/>
      <c r="M76" s="9"/>
      <c r="N76" s="9"/>
      <c r="O76" s="9"/>
      <c r="P76" s="9"/>
      <c r="Q76" s="9"/>
      <c r="R76" s="9"/>
      <c r="S76" s="9"/>
    </row>
    <row r="77" spans="1:19" x14ac:dyDescent="0.2">
      <c r="B77" s="9" t="s">
        <v>105</v>
      </c>
      <c r="C77" s="9"/>
      <c r="D77" s="9"/>
      <c r="E77" s="9" t="s">
        <v>106</v>
      </c>
      <c r="F77" s="9"/>
      <c r="G77" s="9"/>
      <c r="H77" s="9" t="s">
        <v>107</v>
      </c>
      <c r="I77" s="9"/>
      <c r="J77" s="9"/>
      <c r="K77" s="9"/>
      <c r="L77" s="9"/>
      <c r="M77" s="9"/>
      <c r="N77" s="9"/>
      <c r="O77" s="9"/>
      <c r="P77" s="9"/>
      <c r="Q77" s="9"/>
      <c r="R77" s="9"/>
      <c r="S77" s="9"/>
    </row>
    <row r="78" spans="1:19" x14ac:dyDescent="0.2">
      <c r="B78" s="9" t="s">
        <v>108</v>
      </c>
      <c r="C78" s="9"/>
      <c r="D78" s="9"/>
      <c r="E78" s="9" t="s">
        <v>63</v>
      </c>
      <c r="F78" s="9"/>
      <c r="G78" s="9"/>
      <c r="H78" s="9" t="s">
        <v>109</v>
      </c>
      <c r="I78" s="9"/>
      <c r="J78" s="9"/>
      <c r="K78" s="9"/>
      <c r="L78" s="9"/>
      <c r="M78" s="9"/>
      <c r="N78" s="9"/>
      <c r="O78" s="9"/>
      <c r="P78" s="9"/>
      <c r="Q78" s="9"/>
      <c r="R78" s="9"/>
      <c r="S78" s="9"/>
    </row>
    <row r="79" spans="1:19" x14ac:dyDescent="0.2">
      <c r="A79" t="s">
        <v>32</v>
      </c>
      <c r="B79" s="9" t="s">
        <v>80</v>
      </c>
      <c r="C79" s="9"/>
      <c r="D79" s="9"/>
      <c r="E79" s="9" t="s">
        <v>81</v>
      </c>
      <c r="F79" s="9" t="s">
        <v>110</v>
      </c>
      <c r="G79" s="9" t="s">
        <v>111</v>
      </c>
      <c r="H79" s="9" t="s">
        <v>112</v>
      </c>
      <c r="I79" s="9"/>
      <c r="J79" s="9"/>
      <c r="K79" s="9"/>
      <c r="L79" s="9"/>
      <c r="M79" s="9"/>
      <c r="N79" s="9"/>
      <c r="O79" s="9"/>
      <c r="P79" s="9"/>
      <c r="Q79" s="9"/>
      <c r="R79" s="9"/>
      <c r="S79" s="9"/>
    </row>
    <row r="80" spans="1:19" x14ac:dyDescent="0.2">
      <c r="A80" t="s">
        <v>32</v>
      </c>
      <c r="B80" s="9" t="s">
        <v>113</v>
      </c>
      <c r="C80" s="9"/>
      <c r="D80" s="9" t="s">
        <v>114</v>
      </c>
      <c r="E80" s="9" t="s">
        <v>115</v>
      </c>
      <c r="F80" s="9"/>
      <c r="G80" s="9">
        <v>1538190</v>
      </c>
      <c r="H80" s="9" t="s">
        <v>116</v>
      </c>
      <c r="I80" s="9"/>
      <c r="J80" s="9"/>
      <c r="K80" s="9"/>
      <c r="L80" s="9"/>
      <c r="M80" s="9"/>
      <c r="N80" s="9"/>
      <c r="O80" s="9"/>
      <c r="P80" s="9"/>
      <c r="Q80" s="9"/>
      <c r="R80" s="9"/>
      <c r="S80" s="9"/>
    </row>
    <row r="81" spans="1:19" x14ac:dyDescent="0.2">
      <c r="A81" t="s">
        <v>32</v>
      </c>
      <c r="B81" s="9" t="s">
        <v>117</v>
      </c>
      <c r="C81" s="9"/>
      <c r="D81" s="9" t="s">
        <v>114</v>
      </c>
      <c r="E81" s="9" t="s">
        <v>118</v>
      </c>
      <c r="F81" s="9"/>
      <c r="G81" s="9">
        <v>1301016</v>
      </c>
      <c r="H81" s="9" t="s">
        <v>119</v>
      </c>
      <c r="I81" s="9"/>
      <c r="J81" s="9"/>
      <c r="K81" s="9"/>
      <c r="L81" s="9"/>
      <c r="M81" s="9"/>
      <c r="N81" s="9"/>
      <c r="O81" s="9"/>
      <c r="P81" s="9"/>
      <c r="Q81" s="9"/>
      <c r="R81" s="9"/>
      <c r="S81" s="9"/>
    </row>
    <row r="82" spans="1:19" x14ac:dyDescent="0.2">
      <c r="A82" t="s">
        <v>32</v>
      </c>
      <c r="B82" s="9" t="s">
        <v>120</v>
      </c>
      <c r="C82" s="9"/>
      <c r="D82" s="9" t="s">
        <v>114</v>
      </c>
      <c r="E82" s="9" t="s">
        <v>121</v>
      </c>
      <c r="F82" s="9" t="s">
        <v>122</v>
      </c>
      <c r="G82" s="9">
        <v>1536198</v>
      </c>
      <c r="H82" s="9" t="s">
        <v>123</v>
      </c>
      <c r="I82" s="9"/>
      <c r="J82" s="9"/>
      <c r="K82" s="9"/>
      <c r="L82" s="9"/>
      <c r="M82" s="9"/>
      <c r="N82" s="9"/>
      <c r="O82" s="9"/>
      <c r="P82" s="9"/>
      <c r="Q82" s="9"/>
      <c r="R82" s="9"/>
      <c r="S82" s="9"/>
    </row>
    <row r="83" spans="1:19" x14ac:dyDescent="0.2">
      <c r="A83" t="s">
        <v>32</v>
      </c>
      <c r="B83" s="9" t="s">
        <v>124</v>
      </c>
      <c r="C83" s="9"/>
      <c r="D83" s="9" t="s">
        <v>125</v>
      </c>
      <c r="E83" s="9" t="s">
        <v>126</v>
      </c>
      <c r="F83" s="9"/>
      <c r="G83" s="9">
        <v>1563217</v>
      </c>
      <c r="H83" s="9" t="s">
        <v>127</v>
      </c>
      <c r="I83" s="9"/>
      <c r="J83" s="9"/>
      <c r="K83" s="9"/>
      <c r="L83" s="9"/>
      <c r="M83" s="9"/>
      <c r="N83" s="9"/>
      <c r="O83" s="9"/>
      <c r="P83" s="9"/>
      <c r="Q83" s="9"/>
      <c r="R83" s="9"/>
      <c r="S83" s="9"/>
    </row>
    <row r="84" spans="1:19" x14ac:dyDescent="0.2">
      <c r="A84" t="s">
        <v>128</v>
      </c>
      <c r="B84" s="9" t="s">
        <v>129</v>
      </c>
      <c r="C84" s="9"/>
      <c r="D84" s="9"/>
      <c r="E84" s="9" t="s">
        <v>94</v>
      </c>
      <c r="F84" s="9"/>
      <c r="G84" s="9"/>
      <c r="H84" s="9" t="s">
        <v>130</v>
      </c>
      <c r="I84" s="9"/>
      <c r="J84" s="9"/>
      <c r="K84" s="9"/>
      <c r="L84" s="9"/>
      <c r="M84" s="9"/>
      <c r="N84" s="9"/>
      <c r="O84" s="9"/>
      <c r="P84" s="9"/>
      <c r="Q84" s="9"/>
      <c r="R84" s="9"/>
      <c r="S84" s="9"/>
    </row>
    <row r="85" spans="1:19" x14ac:dyDescent="0.2">
      <c r="A85" t="s">
        <v>128</v>
      </c>
      <c r="B85" s="9" t="s">
        <v>131</v>
      </c>
      <c r="C85" s="9"/>
      <c r="D85" s="9"/>
      <c r="E85" s="9" t="s">
        <v>132</v>
      </c>
      <c r="F85" s="9"/>
      <c r="G85" s="9"/>
      <c r="H85" s="9" t="s">
        <v>133</v>
      </c>
      <c r="I85" s="9"/>
      <c r="J85" s="9"/>
      <c r="K85" s="9"/>
      <c r="L85" s="9"/>
      <c r="M85" s="9"/>
      <c r="N85" s="9"/>
      <c r="O85" s="9"/>
      <c r="P85" s="9"/>
      <c r="Q85" s="9"/>
      <c r="R85" s="9"/>
      <c r="S85" s="9"/>
    </row>
    <row r="86" spans="1:19" x14ac:dyDescent="0.2">
      <c r="A86" t="s">
        <v>128</v>
      </c>
      <c r="B86" s="9" t="s">
        <v>134</v>
      </c>
      <c r="C86" s="9"/>
      <c r="D86" s="9"/>
      <c r="E86" s="9" t="s">
        <v>135</v>
      </c>
      <c r="F86" s="9"/>
      <c r="G86" s="9"/>
      <c r="H86" s="9" t="s">
        <v>136</v>
      </c>
      <c r="I86" s="9"/>
      <c r="J86" s="9"/>
      <c r="K86" s="9"/>
      <c r="L86" s="9"/>
      <c r="M86" s="9"/>
      <c r="N86" s="9"/>
      <c r="O86" s="9"/>
      <c r="P86" s="9"/>
      <c r="Q86" s="9"/>
      <c r="R86" s="9"/>
      <c r="S86" s="9"/>
    </row>
    <row r="87" spans="1:19" x14ac:dyDescent="0.2">
      <c r="B87" s="9" t="s">
        <v>137</v>
      </c>
      <c r="C87" s="9"/>
      <c r="D87" s="9" t="s">
        <v>138</v>
      </c>
      <c r="E87" s="9" t="s">
        <v>118</v>
      </c>
      <c r="F87" s="9"/>
      <c r="G87" s="9"/>
      <c r="H87" s="9" t="s">
        <v>139</v>
      </c>
      <c r="I87" s="9"/>
      <c r="J87" s="9"/>
      <c r="K87" s="9"/>
      <c r="L87" s="9"/>
      <c r="M87" s="9"/>
      <c r="N87" s="9"/>
      <c r="O87" s="9"/>
      <c r="P87" s="9"/>
      <c r="Q87" s="9"/>
      <c r="R87" s="9"/>
      <c r="S87" s="9"/>
    </row>
    <row r="88" spans="1:19" x14ac:dyDescent="0.2">
      <c r="B88" s="9" t="s">
        <v>140</v>
      </c>
      <c r="C88" s="9"/>
      <c r="D88" s="9"/>
      <c r="E88" s="9" t="s">
        <v>141</v>
      </c>
      <c r="F88" s="9"/>
      <c r="G88" s="9"/>
      <c r="H88" s="9" t="s">
        <v>142</v>
      </c>
      <c r="I88" s="9"/>
      <c r="J88" s="9"/>
      <c r="K88" s="9"/>
      <c r="L88" s="9"/>
      <c r="M88" s="9"/>
      <c r="N88" s="9"/>
      <c r="O88" s="9"/>
      <c r="P88" s="9"/>
      <c r="Q88" s="9"/>
      <c r="R88" s="9"/>
      <c r="S88" s="9"/>
    </row>
    <row r="89" spans="1:19" x14ac:dyDescent="0.2">
      <c r="B89" s="9" t="s">
        <v>143</v>
      </c>
      <c r="C89" s="9"/>
      <c r="D89" s="9" t="s">
        <v>144</v>
      </c>
      <c r="E89" s="9" t="s">
        <v>145</v>
      </c>
      <c r="F89" s="9"/>
      <c r="G89" s="9"/>
      <c r="H89" s="9" t="s">
        <v>146</v>
      </c>
      <c r="I89" s="9"/>
      <c r="J89" s="9"/>
      <c r="K89" s="9"/>
      <c r="L89" s="9"/>
      <c r="M89" s="9"/>
      <c r="N89" s="9"/>
      <c r="O89" s="9"/>
      <c r="P89" s="9"/>
      <c r="Q89" s="9"/>
      <c r="R89" s="9"/>
      <c r="S89" s="9"/>
    </row>
    <row r="90" spans="1:19" x14ac:dyDescent="0.2">
      <c r="A90" t="s">
        <v>147</v>
      </c>
      <c r="B90" s="9" t="s">
        <v>148</v>
      </c>
      <c r="C90" s="9" t="s">
        <v>149</v>
      </c>
      <c r="D90" s="9"/>
      <c r="E90" s="9" t="s">
        <v>17</v>
      </c>
      <c r="F90" s="9" t="s">
        <v>17</v>
      </c>
      <c r="G90" s="9" t="s">
        <v>150</v>
      </c>
      <c r="H90" s="9" t="s">
        <v>151</v>
      </c>
      <c r="I90" s="9"/>
      <c r="J90" s="9"/>
      <c r="K90" s="9"/>
      <c r="L90" s="9"/>
      <c r="M90" s="9"/>
      <c r="N90" s="9"/>
      <c r="O90" s="9"/>
      <c r="P90" s="9"/>
      <c r="Q90" s="9"/>
      <c r="R90" s="9"/>
      <c r="S90" s="9"/>
    </row>
    <row r="91" spans="1:19" x14ac:dyDescent="0.2">
      <c r="B91" s="9" t="s">
        <v>152</v>
      </c>
      <c r="C91" s="9"/>
      <c r="D91" s="9"/>
      <c r="E91" s="9" t="s">
        <v>14</v>
      </c>
      <c r="F91" s="9"/>
      <c r="G91" s="9"/>
      <c r="H91" s="9" t="s">
        <v>153</v>
      </c>
      <c r="I91" s="9"/>
      <c r="J91" s="9"/>
      <c r="K91" s="9"/>
      <c r="L91" s="9"/>
      <c r="M91" s="9"/>
      <c r="N91" s="9"/>
      <c r="O91" s="9"/>
      <c r="P91" s="9"/>
      <c r="Q91" s="9"/>
      <c r="R91" s="9"/>
      <c r="S91" s="9"/>
    </row>
    <row r="92" spans="1:19" x14ac:dyDescent="0.2">
      <c r="A92" t="s">
        <v>128</v>
      </c>
      <c r="B92" s="9" t="s">
        <v>154</v>
      </c>
      <c r="C92" s="9"/>
      <c r="D92" s="9"/>
      <c r="E92" s="9" t="s">
        <v>155</v>
      </c>
      <c r="F92" s="9"/>
      <c r="G92" s="9"/>
      <c r="H92" s="9" t="s">
        <v>156</v>
      </c>
      <c r="I92" s="9"/>
      <c r="J92" s="9"/>
      <c r="K92" s="9"/>
      <c r="L92" s="9"/>
      <c r="M92" s="9"/>
      <c r="N92" s="9"/>
      <c r="O92" s="9"/>
      <c r="P92" s="9"/>
      <c r="Q92" s="9"/>
      <c r="R92" s="9"/>
      <c r="S92" s="9"/>
    </row>
    <row r="93" spans="1:19" x14ac:dyDescent="0.2">
      <c r="A93" t="s">
        <v>32</v>
      </c>
      <c r="B93" s="9" t="s">
        <v>157</v>
      </c>
      <c r="C93" s="9"/>
      <c r="D93" s="9" t="s">
        <v>158</v>
      </c>
      <c r="E93" s="9" t="s">
        <v>159</v>
      </c>
      <c r="F93" s="9" t="s">
        <v>160</v>
      </c>
      <c r="G93" s="9"/>
      <c r="H93" s="9" t="s">
        <v>161</v>
      </c>
      <c r="I93" s="9"/>
      <c r="J93" s="9"/>
      <c r="K93" s="9"/>
      <c r="L93" s="9"/>
      <c r="M93" s="9"/>
      <c r="N93" s="9"/>
      <c r="O93" s="9"/>
      <c r="P93" s="9"/>
      <c r="Q93" s="9"/>
      <c r="R93" s="9"/>
      <c r="S93" s="9"/>
    </row>
    <row r="94" spans="1:19" x14ac:dyDescent="0.2">
      <c r="A94" t="s">
        <v>128</v>
      </c>
      <c r="B94" s="9" t="s">
        <v>162</v>
      </c>
      <c r="C94" s="9"/>
      <c r="D94" s="9"/>
      <c r="E94" s="9"/>
      <c r="F94" s="9"/>
      <c r="G94" s="9"/>
      <c r="H94" s="9" t="s">
        <v>163</v>
      </c>
      <c r="I94" s="9"/>
      <c r="J94" s="9"/>
      <c r="K94" s="9"/>
      <c r="L94" s="9"/>
      <c r="M94" s="9"/>
      <c r="N94" s="9"/>
      <c r="O94" s="9"/>
      <c r="P94" s="9"/>
      <c r="Q94" s="9"/>
      <c r="R94" s="9"/>
      <c r="S94" s="9"/>
    </row>
    <row r="95" spans="1:19" x14ac:dyDescent="0.2">
      <c r="A95" t="s">
        <v>128</v>
      </c>
      <c r="B95" s="9" t="s">
        <v>164</v>
      </c>
      <c r="C95" s="9"/>
      <c r="D95" s="9" t="s">
        <v>165</v>
      </c>
      <c r="E95" s="9" t="s">
        <v>166</v>
      </c>
      <c r="F95" s="9"/>
      <c r="G95" s="9"/>
      <c r="H95" s="9" t="s">
        <v>167</v>
      </c>
      <c r="I95" s="9"/>
      <c r="J95" s="9"/>
      <c r="K95" s="9"/>
      <c r="L95" s="9"/>
      <c r="M95" s="9"/>
      <c r="N95" s="9"/>
      <c r="O95" s="9"/>
      <c r="P95" s="9"/>
      <c r="Q95" s="9"/>
      <c r="R95" s="9"/>
      <c r="S95" s="9"/>
    </row>
    <row r="96" spans="1:19" x14ac:dyDescent="0.2">
      <c r="A96" t="s">
        <v>128</v>
      </c>
      <c r="B96" s="9" t="s">
        <v>140</v>
      </c>
      <c r="C96" s="9"/>
      <c r="D96" s="9" t="s">
        <v>168</v>
      </c>
      <c r="E96" s="9" t="s">
        <v>169</v>
      </c>
      <c r="F96" s="9"/>
      <c r="G96" s="9"/>
      <c r="H96" s="9" t="s">
        <v>170</v>
      </c>
      <c r="I96" s="9"/>
      <c r="J96" s="9"/>
      <c r="K96" s="9"/>
      <c r="L96" s="9"/>
      <c r="M96" s="9"/>
      <c r="N96" s="9"/>
      <c r="O96" s="9"/>
      <c r="P96" s="9"/>
      <c r="Q96" s="9"/>
      <c r="R96" s="9"/>
      <c r="S96" s="9"/>
    </row>
    <row r="97" spans="1:19" x14ac:dyDescent="0.2">
      <c r="A97" t="s">
        <v>128</v>
      </c>
      <c r="B97" s="9" t="s">
        <v>171</v>
      </c>
      <c r="C97" s="9"/>
      <c r="D97" s="9"/>
      <c r="E97" s="9" t="s">
        <v>166</v>
      </c>
      <c r="F97" s="9"/>
      <c r="G97" s="9"/>
      <c r="H97" s="9" t="s">
        <v>172</v>
      </c>
      <c r="I97" s="9"/>
      <c r="J97" s="9"/>
      <c r="K97" s="9"/>
      <c r="L97" s="9"/>
      <c r="M97" s="9"/>
      <c r="N97" s="9"/>
      <c r="O97" s="9"/>
      <c r="P97" s="9"/>
      <c r="Q97" s="9"/>
      <c r="R97" s="9"/>
      <c r="S97" s="9"/>
    </row>
    <row r="98" spans="1:19" x14ac:dyDescent="0.2">
      <c r="A98" t="s">
        <v>128</v>
      </c>
      <c r="B98" s="9" t="s">
        <v>173</v>
      </c>
      <c r="C98" s="9"/>
      <c r="D98" s="9" t="s">
        <v>165</v>
      </c>
      <c r="E98" s="9" t="s">
        <v>63</v>
      </c>
      <c r="F98" s="9"/>
      <c r="G98" s="9"/>
      <c r="H98" s="9" t="s">
        <v>174</v>
      </c>
      <c r="I98" s="9"/>
      <c r="J98" s="9"/>
      <c r="K98" s="9"/>
      <c r="L98" s="9"/>
      <c r="M98" s="9"/>
      <c r="N98" s="9"/>
      <c r="O98" s="9"/>
      <c r="P98" s="9"/>
      <c r="Q98" s="9"/>
      <c r="R98" s="9"/>
      <c r="S98" s="9"/>
    </row>
    <row r="99" spans="1:19" x14ac:dyDescent="0.2">
      <c r="A99" t="s">
        <v>32</v>
      </c>
      <c r="B99" s="9" t="s">
        <v>175</v>
      </c>
      <c r="C99" s="9"/>
      <c r="D99" s="9"/>
      <c r="E99" s="9" t="s">
        <v>176</v>
      </c>
      <c r="F99" s="9" t="s">
        <v>166</v>
      </c>
      <c r="G99" s="9"/>
      <c r="H99" s="9" t="s">
        <v>177</v>
      </c>
      <c r="I99" s="9"/>
      <c r="J99" s="9"/>
      <c r="K99" s="9"/>
      <c r="L99" s="9"/>
      <c r="M99" s="9"/>
      <c r="N99" s="9"/>
      <c r="O99" s="9"/>
      <c r="P99" s="9"/>
      <c r="Q99" s="9"/>
      <c r="R99" s="9"/>
      <c r="S99" s="9"/>
    </row>
    <row r="100" spans="1:19" x14ac:dyDescent="0.2">
      <c r="A100" t="s">
        <v>128</v>
      </c>
      <c r="B100" s="9" t="s">
        <v>178</v>
      </c>
      <c r="C100" s="9"/>
      <c r="D100" s="9"/>
      <c r="E100" s="9" t="s">
        <v>132</v>
      </c>
      <c r="F100" s="9"/>
      <c r="G100" s="9"/>
      <c r="H100" s="9" t="s">
        <v>179</v>
      </c>
      <c r="I100" s="9"/>
      <c r="J100" s="9"/>
      <c r="K100" s="9"/>
      <c r="L100" s="9"/>
      <c r="M100" s="9"/>
      <c r="N100" s="9"/>
      <c r="O100" s="9"/>
      <c r="P100" s="9"/>
      <c r="Q100" s="9"/>
      <c r="R100" s="9"/>
      <c r="S100" s="9"/>
    </row>
    <row r="101" spans="1:19" x14ac:dyDescent="0.2">
      <c r="A101" t="s">
        <v>128</v>
      </c>
      <c r="B101" s="9" t="s">
        <v>180</v>
      </c>
      <c r="C101" s="9"/>
      <c r="D101" s="9"/>
      <c r="E101" s="9" t="s">
        <v>132</v>
      </c>
      <c r="F101" s="9"/>
      <c r="G101" s="9"/>
      <c r="H101" s="9" t="s">
        <v>181</v>
      </c>
      <c r="I101" s="9"/>
      <c r="J101" s="9"/>
      <c r="K101" s="9"/>
      <c r="L101" s="9"/>
      <c r="M101" s="9"/>
      <c r="N101" s="9"/>
      <c r="O101" s="9"/>
      <c r="P101" s="9"/>
      <c r="Q101" s="9"/>
      <c r="R101" s="9"/>
      <c r="S101" s="9"/>
    </row>
    <row r="102" spans="1:19" x14ac:dyDescent="0.2">
      <c r="A102" t="s">
        <v>128</v>
      </c>
      <c r="B102" s="9" t="s">
        <v>180</v>
      </c>
      <c r="C102" s="9"/>
      <c r="D102" s="9"/>
      <c r="E102" s="9" t="s">
        <v>132</v>
      </c>
      <c r="F102" s="9"/>
      <c r="G102" s="9"/>
      <c r="H102" s="9" t="s">
        <v>182</v>
      </c>
      <c r="I102" s="9"/>
      <c r="J102" s="9"/>
      <c r="K102" s="9"/>
      <c r="L102" s="9"/>
      <c r="M102" s="9"/>
      <c r="N102" s="9"/>
      <c r="O102" s="9"/>
      <c r="P102" s="9"/>
      <c r="Q102" s="9"/>
      <c r="R102" s="9"/>
      <c r="S102" s="9"/>
    </row>
    <row r="103" spans="1:19" x14ac:dyDescent="0.2">
      <c r="A103" t="s">
        <v>128</v>
      </c>
      <c r="B103" s="9" t="s">
        <v>183</v>
      </c>
      <c r="C103" s="9"/>
      <c r="D103" s="9"/>
      <c r="E103" s="9" t="s">
        <v>155</v>
      </c>
      <c r="F103" s="9"/>
      <c r="G103" s="9"/>
      <c r="H103" s="9" t="s">
        <v>184</v>
      </c>
      <c r="I103" s="9"/>
      <c r="J103" s="9"/>
      <c r="K103" s="9"/>
      <c r="L103" s="9"/>
      <c r="M103" s="9"/>
      <c r="N103" s="9"/>
      <c r="O103" s="9"/>
      <c r="P103" s="9"/>
      <c r="Q103" s="9"/>
      <c r="R103" s="9"/>
      <c r="S103" s="9"/>
    </row>
    <row r="104" spans="1:19" x14ac:dyDescent="0.2">
      <c r="A104" t="s">
        <v>128</v>
      </c>
      <c r="B104" s="9" t="s">
        <v>185</v>
      </c>
      <c r="C104" s="9"/>
      <c r="D104" s="9" t="s">
        <v>63</v>
      </c>
      <c r="E104" s="9" t="s">
        <v>63</v>
      </c>
      <c r="F104" s="9"/>
      <c r="G104" s="9"/>
      <c r="H104" s="9" t="s">
        <v>186</v>
      </c>
      <c r="I104" s="9"/>
      <c r="J104" s="9"/>
      <c r="K104" s="9"/>
      <c r="L104" s="9"/>
      <c r="M104" s="9"/>
      <c r="N104" s="9"/>
      <c r="O104" s="9"/>
      <c r="P104" s="9"/>
      <c r="Q104" s="9"/>
      <c r="R104" s="9"/>
      <c r="S104" s="9"/>
    </row>
    <row r="105" spans="1:19" x14ac:dyDescent="0.2">
      <c r="A105" t="s">
        <v>128</v>
      </c>
      <c r="B105" s="9" t="s">
        <v>187</v>
      </c>
      <c r="C105" s="9"/>
      <c r="D105" s="9"/>
      <c r="E105" s="9" t="s">
        <v>188</v>
      </c>
      <c r="F105" s="9"/>
      <c r="G105" s="9"/>
      <c r="H105" s="9" t="s">
        <v>189</v>
      </c>
      <c r="I105" s="9"/>
      <c r="J105" s="9"/>
      <c r="K105" s="9"/>
      <c r="L105" s="9"/>
      <c r="M105" s="9"/>
      <c r="N105" s="9"/>
      <c r="O105" s="9"/>
      <c r="P105" s="9"/>
      <c r="Q105" s="9"/>
      <c r="R105" s="9"/>
      <c r="S105" s="9"/>
    </row>
    <row r="106" spans="1:19" x14ac:dyDescent="0.2">
      <c r="A106" t="s">
        <v>128</v>
      </c>
      <c r="B106" s="9" t="s">
        <v>190</v>
      </c>
      <c r="C106" s="9"/>
      <c r="D106" s="9"/>
      <c r="E106" s="9" t="s">
        <v>191</v>
      </c>
      <c r="F106" s="9"/>
      <c r="G106" s="9"/>
      <c r="H106" s="9" t="s">
        <v>192</v>
      </c>
      <c r="I106" s="9"/>
      <c r="J106" s="9"/>
      <c r="K106" s="9"/>
      <c r="L106" s="9"/>
      <c r="M106" s="9"/>
      <c r="N106" s="9"/>
      <c r="O106" s="9"/>
      <c r="P106" s="9"/>
      <c r="Q106" s="9"/>
      <c r="R106" s="9"/>
      <c r="S106" s="9"/>
    </row>
    <row r="107" spans="1:19" x14ac:dyDescent="0.2">
      <c r="A107" t="s">
        <v>128</v>
      </c>
      <c r="B107" s="9" t="s">
        <v>193</v>
      </c>
      <c r="C107" s="9"/>
      <c r="D107" s="9" t="s">
        <v>194</v>
      </c>
      <c r="E107" s="9" t="s">
        <v>194</v>
      </c>
      <c r="F107" s="9"/>
      <c r="G107" s="9"/>
      <c r="H107" s="9" t="s">
        <v>195</v>
      </c>
      <c r="I107" s="9"/>
      <c r="J107" s="9"/>
      <c r="K107" s="9"/>
      <c r="L107" s="9"/>
      <c r="M107" s="9"/>
      <c r="N107" s="9"/>
      <c r="O107" s="9"/>
      <c r="P107" s="9"/>
      <c r="Q107" s="9"/>
      <c r="R107" s="9"/>
      <c r="S107" s="9"/>
    </row>
    <row r="108" spans="1:19" x14ac:dyDescent="0.2">
      <c r="A108" t="s">
        <v>128</v>
      </c>
      <c r="B108" s="9" t="s">
        <v>180</v>
      </c>
      <c r="C108" s="9"/>
      <c r="D108" s="9" t="s">
        <v>169</v>
      </c>
      <c r="E108" s="9" t="s">
        <v>132</v>
      </c>
      <c r="F108" s="9"/>
      <c r="G108" s="9"/>
      <c r="H108" s="9" t="s">
        <v>196</v>
      </c>
      <c r="I108" s="9"/>
      <c r="J108" s="9"/>
      <c r="K108" s="9"/>
      <c r="L108" s="9"/>
      <c r="M108" s="9"/>
      <c r="N108" s="9"/>
      <c r="O108" s="9"/>
      <c r="P108" s="9"/>
      <c r="Q108" s="9"/>
      <c r="R108" s="9"/>
      <c r="S108" s="9"/>
    </row>
    <row r="109" spans="1:19" x14ac:dyDescent="0.2">
      <c r="A109" t="s">
        <v>128</v>
      </c>
      <c r="B109" s="9" t="s">
        <v>197</v>
      </c>
      <c r="C109" s="9"/>
      <c r="D109" s="9" t="s">
        <v>169</v>
      </c>
      <c r="E109" s="9" t="s">
        <v>198</v>
      </c>
      <c r="F109" s="9"/>
      <c r="G109" s="9"/>
      <c r="H109" s="9" t="s">
        <v>199</v>
      </c>
      <c r="I109" s="9"/>
      <c r="J109" s="9"/>
      <c r="K109" s="9"/>
      <c r="L109" s="9"/>
      <c r="M109" s="9"/>
      <c r="N109" s="9"/>
      <c r="O109" s="9"/>
      <c r="P109" s="9"/>
      <c r="Q109" s="9"/>
      <c r="R109" s="9"/>
      <c r="S109" s="9"/>
    </row>
    <row r="110" spans="1:19" x14ac:dyDescent="0.2">
      <c r="A110" t="s">
        <v>128</v>
      </c>
      <c r="B110" s="9" t="s">
        <v>200</v>
      </c>
      <c r="C110" s="9"/>
      <c r="D110" s="9" t="s">
        <v>169</v>
      </c>
      <c r="E110" s="9" t="s">
        <v>132</v>
      </c>
      <c r="F110" s="9"/>
      <c r="G110" s="9"/>
      <c r="H110" s="9" t="s">
        <v>201</v>
      </c>
      <c r="I110" s="9"/>
      <c r="J110" s="9"/>
      <c r="K110" s="9"/>
      <c r="L110" s="9"/>
      <c r="M110" s="9"/>
      <c r="N110" s="9"/>
      <c r="O110" s="9"/>
      <c r="P110" s="9"/>
      <c r="Q110" s="9"/>
      <c r="R110" s="9"/>
      <c r="S110" s="9"/>
    </row>
    <row r="111" spans="1:19" x14ac:dyDescent="0.2">
      <c r="A111" t="s">
        <v>128</v>
      </c>
      <c r="B111" s="9" t="s">
        <v>202</v>
      </c>
      <c r="C111" s="9"/>
      <c r="D111" s="9" t="s">
        <v>203</v>
      </c>
      <c r="E111" s="9" t="s">
        <v>17</v>
      </c>
      <c r="F111" s="9"/>
      <c r="G111" s="9"/>
      <c r="H111" s="9" t="s">
        <v>204</v>
      </c>
      <c r="I111" s="9"/>
      <c r="J111" s="9"/>
      <c r="K111" s="9"/>
      <c r="L111" s="9"/>
      <c r="M111" s="9"/>
      <c r="N111" s="9"/>
      <c r="O111" s="9"/>
      <c r="P111" s="9"/>
      <c r="Q111" s="9"/>
      <c r="R111" s="9"/>
      <c r="S111" s="9"/>
    </row>
    <row r="112" spans="1:19" x14ac:dyDescent="0.2">
      <c r="A112" t="s">
        <v>49</v>
      </c>
      <c r="B112" s="9" t="s">
        <v>205</v>
      </c>
      <c r="C112" s="9"/>
      <c r="D112" s="9"/>
      <c r="E112" s="9" t="s">
        <v>206</v>
      </c>
      <c r="F112" s="9" t="s">
        <v>207</v>
      </c>
      <c r="G112" s="9" t="s">
        <v>208</v>
      </c>
      <c r="H112" s="9" t="s">
        <v>209</v>
      </c>
      <c r="I112" s="9"/>
      <c r="J112" s="9"/>
      <c r="K112" s="9"/>
      <c r="L112" s="9"/>
      <c r="M112" s="9"/>
      <c r="N112" s="9"/>
      <c r="O112" s="9"/>
      <c r="P112" s="9"/>
      <c r="Q112" s="9"/>
      <c r="R112" s="9"/>
      <c r="S112" s="9"/>
    </row>
    <row r="113" spans="1:19" x14ac:dyDescent="0.2">
      <c r="A113" t="s">
        <v>128</v>
      </c>
      <c r="B113" s="9" t="s">
        <v>210</v>
      </c>
      <c r="C113" s="9"/>
      <c r="D113" s="9" t="s">
        <v>211</v>
      </c>
      <c r="E113" s="9" t="s">
        <v>212</v>
      </c>
      <c r="F113" s="9"/>
      <c r="G113" s="9"/>
      <c r="H113" s="9" t="s">
        <v>213</v>
      </c>
      <c r="I113" s="9"/>
      <c r="J113" s="9"/>
      <c r="K113" s="9"/>
      <c r="L113" s="9"/>
      <c r="M113" s="9"/>
      <c r="N113" s="9"/>
      <c r="O113" s="9"/>
      <c r="P113" s="9"/>
      <c r="Q113" s="9"/>
      <c r="R113" s="9"/>
      <c r="S113" s="9"/>
    </row>
    <row r="114" spans="1:19" x14ac:dyDescent="0.2">
      <c r="A114" t="s">
        <v>128</v>
      </c>
      <c r="B114" s="9" t="s">
        <v>214</v>
      </c>
      <c r="C114" s="9"/>
      <c r="D114" s="9" t="s">
        <v>215</v>
      </c>
      <c r="E114" s="9" t="s">
        <v>216</v>
      </c>
      <c r="F114" s="9" t="s">
        <v>217</v>
      </c>
      <c r="G114" s="9"/>
      <c r="H114" s="9" t="s">
        <v>218</v>
      </c>
      <c r="I114" s="9"/>
      <c r="J114" s="9"/>
      <c r="K114" s="9"/>
      <c r="L114" s="9"/>
      <c r="M114" s="9"/>
      <c r="N114" s="9"/>
      <c r="O114" s="9"/>
      <c r="P114" s="9"/>
      <c r="Q114" s="9"/>
      <c r="R114" s="9"/>
      <c r="S114" s="9"/>
    </row>
    <row r="115" spans="1:19" x14ac:dyDescent="0.2">
      <c r="A115" t="s">
        <v>128</v>
      </c>
      <c r="B115" s="9" t="s">
        <v>219</v>
      </c>
      <c r="C115" s="9"/>
      <c r="D115" s="9"/>
      <c r="E115" s="9" t="s">
        <v>216</v>
      </c>
      <c r="F115" s="9"/>
      <c r="G115" s="9"/>
      <c r="H115" s="9" t="s">
        <v>220</v>
      </c>
      <c r="I115" s="9"/>
      <c r="J115" s="9"/>
      <c r="K115" s="9"/>
      <c r="L115" s="9"/>
      <c r="M115" s="9"/>
      <c r="N115" s="9"/>
      <c r="O115" s="9"/>
      <c r="P115" s="9"/>
      <c r="Q115" s="9"/>
      <c r="R115" s="9"/>
      <c r="S115" s="9"/>
    </row>
    <row r="116" spans="1:19" x14ac:dyDescent="0.2">
      <c r="A116" t="s">
        <v>128</v>
      </c>
      <c r="B116" s="9" t="s">
        <v>221</v>
      </c>
      <c r="C116" s="9"/>
      <c r="D116" s="9"/>
      <c r="E116" s="9" t="s">
        <v>222</v>
      </c>
      <c r="F116" s="9"/>
      <c r="G116" s="9"/>
      <c r="H116" s="9" t="s">
        <v>223</v>
      </c>
      <c r="I116" s="9"/>
      <c r="J116" s="9"/>
      <c r="K116" s="9"/>
      <c r="L116" s="9"/>
      <c r="M116" s="9"/>
      <c r="N116" s="9"/>
      <c r="O116" s="9"/>
      <c r="P116" s="9"/>
      <c r="Q116" s="9"/>
      <c r="R116" s="9"/>
      <c r="S116" s="9"/>
    </row>
    <row r="117" spans="1:19" x14ac:dyDescent="0.2">
      <c r="A117" t="s">
        <v>128</v>
      </c>
      <c r="B117" s="9" t="s">
        <v>221</v>
      </c>
      <c r="C117" s="9"/>
      <c r="D117" s="9"/>
      <c r="E117" s="9" t="s">
        <v>222</v>
      </c>
      <c r="F117" s="9"/>
      <c r="G117" s="9"/>
      <c r="H117" s="9" t="s">
        <v>224</v>
      </c>
      <c r="I117" s="9"/>
      <c r="J117" s="9"/>
      <c r="K117" s="9"/>
      <c r="L117" s="9"/>
      <c r="M117" s="9"/>
      <c r="N117" s="9"/>
      <c r="O117" s="9"/>
      <c r="P117" s="9"/>
      <c r="Q117" s="9"/>
      <c r="R117" s="9"/>
      <c r="S117" s="9"/>
    </row>
    <row r="118" spans="1:19" x14ac:dyDescent="0.2">
      <c r="A118" t="s">
        <v>128</v>
      </c>
      <c r="B118" s="9" t="s">
        <v>140</v>
      </c>
      <c r="C118" s="9"/>
      <c r="D118" s="9"/>
      <c r="E118" s="9" t="s">
        <v>225</v>
      </c>
      <c r="F118" s="9"/>
      <c r="G118" s="9"/>
      <c r="H118" s="9" t="s">
        <v>226</v>
      </c>
      <c r="I118" s="9"/>
      <c r="J118" s="9"/>
      <c r="K118" s="9"/>
      <c r="L118" s="9"/>
      <c r="M118" s="9"/>
      <c r="N118" s="9"/>
      <c r="O118" s="9"/>
      <c r="P118" s="9"/>
      <c r="Q118" s="9"/>
      <c r="R118" s="9"/>
      <c r="S118" s="9"/>
    </row>
    <row r="119" spans="1:19" x14ac:dyDescent="0.2">
      <c r="A119" t="s">
        <v>128</v>
      </c>
      <c r="B119" s="9" t="s">
        <v>227</v>
      </c>
      <c r="C119" s="9"/>
      <c r="D119" s="9" t="s">
        <v>228</v>
      </c>
      <c r="E119" s="9" t="s">
        <v>106</v>
      </c>
      <c r="F119" s="9"/>
      <c r="G119" s="9"/>
      <c r="H119" s="9" t="s">
        <v>229</v>
      </c>
      <c r="I119" s="9"/>
      <c r="J119" s="9"/>
      <c r="K119" s="9"/>
      <c r="L119" s="9"/>
      <c r="M119" s="9"/>
      <c r="N119" s="9"/>
      <c r="O119" s="9"/>
      <c r="P119" s="9"/>
      <c r="Q119" s="9"/>
      <c r="R119" s="9"/>
      <c r="S119" s="9"/>
    </row>
    <row r="120" spans="1:19" x14ac:dyDescent="0.2">
      <c r="A120" t="s">
        <v>128</v>
      </c>
      <c r="B120" s="9" t="s">
        <v>230</v>
      </c>
      <c r="C120" s="9"/>
      <c r="D120" s="9"/>
      <c r="E120" s="9" t="s">
        <v>222</v>
      </c>
      <c r="F120" s="9"/>
      <c r="G120" s="9"/>
      <c r="H120" s="9" t="s">
        <v>231</v>
      </c>
      <c r="I120" s="9"/>
      <c r="J120" s="9"/>
      <c r="K120" s="9"/>
      <c r="L120" s="9"/>
      <c r="M120" s="9"/>
      <c r="N120" s="9"/>
      <c r="O120" s="9"/>
      <c r="P120" s="9"/>
      <c r="Q120" s="9"/>
      <c r="R120" s="9"/>
      <c r="S120" s="9"/>
    </row>
    <row r="121" spans="1:19" x14ac:dyDescent="0.2">
      <c r="A121" t="s">
        <v>128</v>
      </c>
      <c r="B121" s="9" t="s">
        <v>232</v>
      </c>
      <c r="C121" s="9" t="s">
        <v>233</v>
      </c>
      <c r="D121" s="9"/>
      <c r="E121" s="9" t="s">
        <v>234</v>
      </c>
      <c r="F121" s="9" t="s">
        <v>235</v>
      </c>
      <c r="G121" s="9" t="s">
        <v>236</v>
      </c>
      <c r="H121" s="9" t="s">
        <v>237</v>
      </c>
      <c r="I121" s="9"/>
      <c r="J121" s="9"/>
      <c r="K121" s="9"/>
      <c r="L121" s="9"/>
      <c r="M121" s="9"/>
      <c r="N121" s="9"/>
      <c r="O121" s="9"/>
      <c r="P121" s="9"/>
      <c r="Q121" s="9"/>
      <c r="R121" s="9"/>
      <c r="S121" s="9"/>
    </row>
    <row r="122" spans="1:19" x14ac:dyDescent="0.2">
      <c r="A122" t="s">
        <v>128</v>
      </c>
      <c r="B122" s="9" t="s">
        <v>238</v>
      </c>
      <c r="C122" s="9"/>
      <c r="D122" s="9"/>
      <c r="E122" s="9" t="s">
        <v>239</v>
      </c>
      <c r="F122" s="9"/>
      <c r="G122" s="9"/>
      <c r="H122" s="9" t="s">
        <v>240</v>
      </c>
      <c r="I122" s="9"/>
      <c r="J122" s="9"/>
      <c r="K122" s="9"/>
      <c r="L122" s="9"/>
      <c r="M122" s="9"/>
      <c r="N122" s="9"/>
      <c r="O122" s="9"/>
      <c r="P122" s="9"/>
      <c r="Q122" s="9"/>
      <c r="R122" s="9"/>
      <c r="S122" s="9"/>
    </row>
    <row r="123" spans="1:19" x14ac:dyDescent="0.2">
      <c r="A123" t="s">
        <v>128</v>
      </c>
      <c r="B123" s="9" t="s">
        <v>241</v>
      </c>
      <c r="C123" s="9"/>
      <c r="D123" s="9"/>
      <c r="E123" s="9"/>
      <c r="F123" s="9"/>
      <c r="G123" s="9"/>
      <c r="H123" s="9" t="s">
        <v>242</v>
      </c>
      <c r="I123" s="9"/>
      <c r="J123" s="9"/>
      <c r="K123" s="9"/>
      <c r="L123" s="9"/>
      <c r="M123" s="9"/>
      <c r="N123" s="9"/>
      <c r="O123" s="9"/>
      <c r="P123" s="9"/>
      <c r="Q123" s="9"/>
      <c r="R123" s="9"/>
      <c r="S123" s="9"/>
    </row>
    <row r="124" spans="1:19" x14ac:dyDescent="0.2">
      <c r="A124" t="s">
        <v>32</v>
      </c>
      <c r="B124" s="9" t="s">
        <v>243</v>
      </c>
      <c r="C124" s="9"/>
      <c r="D124" s="9" t="s">
        <v>244</v>
      </c>
      <c r="E124" s="9" t="s">
        <v>245</v>
      </c>
      <c r="F124" s="9" t="s">
        <v>246</v>
      </c>
      <c r="G124" s="9" t="s">
        <v>247</v>
      </c>
      <c r="H124" s="9" t="s">
        <v>248</v>
      </c>
      <c r="I124" s="9"/>
      <c r="J124" s="9"/>
      <c r="K124" s="9"/>
      <c r="L124" s="9"/>
      <c r="M124" s="9"/>
      <c r="N124" s="9"/>
      <c r="O124" s="9"/>
      <c r="P124" s="9"/>
      <c r="Q124" s="9"/>
      <c r="R124" s="9"/>
      <c r="S124" s="9"/>
    </row>
    <row r="125" spans="1:19" x14ac:dyDescent="0.2">
      <c r="A125" t="s">
        <v>128</v>
      </c>
      <c r="B125" s="9" t="s">
        <v>249</v>
      </c>
      <c r="C125" s="9"/>
      <c r="D125" s="9"/>
      <c r="E125" s="9"/>
      <c r="F125" s="9"/>
      <c r="G125" s="9"/>
      <c r="H125" s="9" t="s">
        <v>250</v>
      </c>
      <c r="I125" s="9"/>
      <c r="J125" s="9"/>
      <c r="K125" s="9"/>
      <c r="L125" s="9"/>
      <c r="M125" s="9"/>
      <c r="N125" s="9"/>
      <c r="O125" s="9"/>
      <c r="P125" s="9"/>
      <c r="Q125" s="9"/>
      <c r="R125" s="9"/>
      <c r="S125" s="9"/>
    </row>
    <row r="126" spans="1:19" x14ac:dyDescent="0.2">
      <c r="A126" t="s">
        <v>128</v>
      </c>
      <c r="B126" s="9" t="s">
        <v>251</v>
      </c>
      <c r="C126" s="9"/>
      <c r="D126" s="9"/>
      <c r="E126" s="9" t="s">
        <v>252</v>
      </c>
      <c r="F126" s="9"/>
      <c r="G126" s="9"/>
      <c r="H126" s="9" t="s">
        <v>253</v>
      </c>
      <c r="I126" s="9"/>
      <c r="J126" s="9"/>
      <c r="K126" s="9"/>
      <c r="L126" s="9"/>
      <c r="M126" s="9"/>
      <c r="N126" s="9"/>
      <c r="O126" s="9"/>
      <c r="P126" s="9"/>
      <c r="Q126" s="9"/>
      <c r="R126" s="9"/>
      <c r="S126" s="9"/>
    </row>
    <row r="127" spans="1:19" x14ac:dyDescent="0.2">
      <c r="A127" t="s">
        <v>128</v>
      </c>
      <c r="B127" s="9" t="s">
        <v>254</v>
      </c>
      <c r="C127" s="9"/>
      <c r="D127" s="9" t="s">
        <v>255</v>
      </c>
      <c r="E127" s="9" t="s">
        <v>255</v>
      </c>
      <c r="F127" s="9"/>
      <c r="G127" s="9"/>
      <c r="H127" s="9" t="s">
        <v>256</v>
      </c>
      <c r="I127" s="9"/>
      <c r="J127" s="9"/>
      <c r="K127" s="9"/>
      <c r="L127" s="9"/>
      <c r="M127" s="9"/>
      <c r="N127" s="9"/>
      <c r="O127" s="9"/>
      <c r="P127" s="9"/>
      <c r="Q127" s="9"/>
      <c r="R127" s="9"/>
      <c r="S127" s="9"/>
    </row>
    <row r="128" spans="1:19" x14ac:dyDescent="0.2">
      <c r="A128" t="s">
        <v>128</v>
      </c>
      <c r="B128" s="9" t="s">
        <v>257</v>
      </c>
      <c r="C128" s="9"/>
      <c r="D128" s="9" t="s">
        <v>258</v>
      </c>
      <c r="E128" s="9" t="s">
        <v>259</v>
      </c>
      <c r="F128" s="9"/>
      <c r="G128" s="9"/>
      <c r="H128" s="9" t="s">
        <v>260</v>
      </c>
      <c r="I128" s="9"/>
      <c r="J128" s="9"/>
      <c r="K128" s="9"/>
      <c r="L128" s="9"/>
      <c r="M128" s="9"/>
      <c r="N128" s="9"/>
      <c r="O128" s="9"/>
      <c r="P128" s="9"/>
      <c r="Q128" s="9"/>
      <c r="R128" s="9"/>
      <c r="S128" s="9"/>
    </row>
    <row r="129" spans="1:19" x14ac:dyDescent="0.2">
      <c r="A129" t="s">
        <v>128</v>
      </c>
      <c r="B129" s="9" t="s">
        <v>261</v>
      </c>
      <c r="C129" s="9"/>
      <c r="D129" s="9"/>
      <c r="E129" s="9"/>
      <c r="F129" s="9"/>
      <c r="G129" s="9"/>
      <c r="H129" s="9" t="s">
        <v>262</v>
      </c>
      <c r="I129" s="9"/>
      <c r="J129" s="9"/>
      <c r="K129" s="9"/>
      <c r="L129" s="9"/>
      <c r="M129" s="9"/>
      <c r="N129" s="9"/>
      <c r="O129" s="9"/>
      <c r="P129" s="9"/>
      <c r="Q129" s="9"/>
      <c r="R129" s="9"/>
      <c r="S129" s="9"/>
    </row>
    <row r="130" spans="1:19" x14ac:dyDescent="0.2">
      <c r="A130" t="s">
        <v>128</v>
      </c>
      <c r="B130" s="9" t="s">
        <v>263</v>
      </c>
      <c r="C130" s="9"/>
      <c r="D130" s="9"/>
      <c r="E130" s="9" t="s">
        <v>264</v>
      </c>
      <c r="F130" s="9"/>
      <c r="G130" s="9"/>
      <c r="H130" s="9" t="s">
        <v>265</v>
      </c>
      <c r="I130" s="9"/>
      <c r="J130" s="9"/>
      <c r="K130" s="9"/>
      <c r="L130" s="9"/>
      <c r="M130" s="9"/>
      <c r="N130" s="9"/>
      <c r="O130" s="9"/>
      <c r="P130" s="9"/>
      <c r="Q130" s="9"/>
      <c r="R130" s="9"/>
      <c r="S130" s="9"/>
    </row>
    <row r="131" spans="1:19" x14ac:dyDescent="0.2">
      <c r="A131" t="s">
        <v>128</v>
      </c>
      <c r="B131" s="9" t="s">
        <v>266</v>
      </c>
      <c r="C131" s="9"/>
      <c r="D131" s="9" t="s">
        <v>267</v>
      </c>
      <c r="E131" s="9" t="s">
        <v>14</v>
      </c>
      <c r="F131" s="9"/>
      <c r="G131" s="9"/>
      <c r="H131" s="9" t="s">
        <v>268</v>
      </c>
      <c r="I131" s="9"/>
      <c r="J131" s="9"/>
      <c r="K131" s="9"/>
      <c r="L131" s="9"/>
      <c r="M131" s="9"/>
      <c r="N131" s="9"/>
      <c r="O131" s="9"/>
      <c r="P131" s="9"/>
      <c r="Q131" s="9"/>
      <c r="R131" s="9"/>
      <c r="S131" s="9"/>
    </row>
    <row r="132" spans="1:19" x14ac:dyDescent="0.2">
      <c r="A132" t="s">
        <v>128</v>
      </c>
      <c r="B132" s="9" t="s">
        <v>269</v>
      </c>
      <c r="C132" s="9"/>
      <c r="D132" s="9" t="s">
        <v>270</v>
      </c>
      <c r="E132" s="9" t="s">
        <v>271</v>
      </c>
      <c r="F132" s="9"/>
      <c r="G132" s="9"/>
      <c r="H132" s="9" t="s">
        <v>272</v>
      </c>
      <c r="I132" s="9"/>
      <c r="J132" s="9"/>
      <c r="K132" s="9"/>
      <c r="L132" s="9"/>
      <c r="M132" s="9"/>
      <c r="N132" s="9"/>
      <c r="O132" s="9"/>
      <c r="P132" s="9"/>
      <c r="Q132" s="9"/>
      <c r="R132" s="9"/>
      <c r="S132" s="9"/>
    </row>
    <row r="133" spans="1:19" x14ac:dyDescent="0.2">
      <c r="A133" t="s">
        <v>128</v>
      </c>
      <c r="B133" s="9" t="s">
        <v>273</v>
      </c>
      <c r="C133" s="9"/>
      <c r="D133" s="9" t="s">
        <v>274</v>
      </c>
      <c r="E133" s="9" t="s">
        <v>239</v>
      </c>
      <c r="F133" s="9"/>
      <c r="G133" s="9"/>
      <c r="H133" s="9" t="s">
        <v>275</v>
      </c>
      <c r="I133" s="9"/>
      <c r="J133" s="9"/>
      <c r="K133" s="9"/>
      <c r="L133" s="9"/>
      <c r="M133" s="9"/>
      <c r="N133" s="9"/>
      <c r="O133" s="9"/>
      <c r="P133" s="9"/>
      <c r="Q133" s="9"/>
      <c r="R133" s="9"/>
      <c r="S133" s="9"/>
    </row>
    <row r="134" spans="1:19" x14ac:dyDescent="0.2">
      <c r="A134" t="s">
        <v>128</v>
      </c>
      <c r="B134" s="9" t="s">
        <v>276</v>
      </c>
      <c r="C134" s="9"/>
      <c r="D134" s="9"/>
      <c r="E134" s="9" t="s">
        <v>239</v>
      </c>
      <c r="F134" s="9"/>
      <c r="G134" s="9"/>
      <c r="H134" s="9" t="s">
        <v>277</v>
      </c>
      <c r="I134" s="9"/>
      <c r="J134" s="9"/>
      <c r="K134" s="9"/>
      <c r="L134" s="9"/>
      <c r="M134" s="9"/>
      <c r="N134" s="9"/>
      <c r="O134" s="9"/>
      <c r="P134" s="9"/>
      <c r="Q134" s="9"/>
      <c r="R134" s="9"/>
      <c r="S134" s="9"/>
    </row>
    <row r="135" spans="1:19" x14ac:dyDescent="0.2">
      <c r="A135" t="s">
        <v>32</v>
      </c>
      <c r="B135" s="9" t="s">
        <v>278</v>
      </c>
      <c r="C135" s="9"/>
      <c r="D135" s="9"/>
      <c r="E135" s="9" t="s">
        <v>279</v>
      </c>
      <c r="F135" s="9" t="s">
        <v>280</v>
      </c>
      <c r="G135" s="9" t="s">
        <v>281</v>
      </c>
      <c r="H135" s="9" t="s">
        <v>282</v>
      </c>
      <c r="I135" s="9"/>
      <c r="J135" s="9"/>
      <c r="K135" s="9"/>
      <c r="L135" s="9"/>
      <c r="M135" s="9"/>
      <c r="N135" s="9"/>
      <c r="O135" s="9"/>
      <c r="P135" s="9"/>
      <c r="Q135" s="9"/>
      <c r="R135" s="9"/>
      <c r="S135" s="9"/>
    </row>
    <row r="136" spans="1:19" x14ac:dyDescent="0.2">
      <c r="A136" t="s">
        <v>128</v>
      </c>
      <c r="B136" s="9" t="s">
        <v>283</v>
      </c>
      <c r="C136" s="9"/>
      <c r="D136" s="9"/>
      <c r="E136" s="9" t="s">
        <v>279</v>
      </c>
      <c r="F136" s="9"/>
      <c r="G136" s="9"/>
      <c r="H136" s="9" t="s">
        <v>284</v>
      </c>
      <c r="I136" s="9"/>
      <c r="J136" s="9"/>
      <c r="K136" s="9"/>
      <c r="L136" s="9"/>
      <c r="M136" s="9"/>
      <c r="N136" s="9"/>
      <c r="O136" s="9"/>
      <c r="P136" s="9"/>
      <c r="Q136" s="9"/>
      <c r="R136" s="9"/>
      <c r="S136" s="9"/>
    </row>
    <row r="137" spans="1:19" x14ac:dyDescent="0.2">
      <c r="A137" t="s">
        <v>128</v>
      </c>
      <c r="B137" s="9" t="s">
        <v>285</v>
      </c>
      <c r="C137" s="9"/>
      <c r="D137" s="9" t="s">
        <v>274</v>
      </c>
      <c r="E137" s="9" t="s">
        <v>286</v>
      </c>
      <c r="F137" s="9"/>
      <c r="G137" s="9"/>
      <c r="H137" s="9" t="s">
        <v>287</v>
      </c>
      <c r="I137" s="9"/>
      <c r="J137" s="9"/>
      <c r="K137" s="9"/>
      <c r="L137" s="9"/>
      <c r="M137" s="9"/>
      <c r="N137" s="9"/>
      <c r="O137" s="9"/>
      <c r="P137" s="9"/>
      <c r="Q137" s="9"/>
      <c r="R137" s="9"/>
      <c r="S137" s="9"/>
    </row>
    <row r="138" spans="1:19" x14ac:dyDescent="0.2">
      <c r="A138" t="s">
        <v>32</v>
      </c>
      <c r="B138" s="9" t="s">
        <v>288</v>
      </c>
      <c r="C138" s="9"/>
      <c r="D138" s="9"/>
      <c r="E138" s="9" t="s">
        <v>289</v>
      </c>
      <c r="F138" s="9"/>
      <c r="G138" s="9"/>
      <c r="H138" s="9" t="s">
        <v>290</v>
      </c>
      <c r="I138" s="9"/>
      <c r="J138" s="9"/>
      <c r="K138" s="9"/>
      <c r="L138" s="9"/>
      <c r="M138" s="9"/>
      <c r="N138" s="9"/>
      <c r="O138" s="9"/>
      <c r="P138" s="9"/>
      <c r="Q138" s="9"/>
      <c r="R138" s="9"/>
      <c r="S138" s="9"/>
    </row>
    <row r="139" spans="1:19" x14ac:dyDescent="0.2">
      <c r="A139" t="s">
        <v>128</v>
      </c>
      <c r="B139" s="9" t="s">
        <v>291</v>
      </c>
      <c r="C139" s="9"/>
      <c r="D139" s="9"/>
      <c r="E139" s="9" t="s">
        <v>292</v>
      </c>
      <c r="F139" s="9"/>
      <c r="G139" s="9"/>
      <c r="H139" s="9" t="s">
        <v>293</v>
      </c>
      <c r="I139" s="9"/>
      <c r="J139" s="9"/>
      <c r="K139" s="9"/>
      <c r="L139" s="9"/>
      <c r="M139" s="9"/>
      <c r="N139" s="9"/>
      <c r="O139" s="9"/>
      <c r="P139" s="9"/>
      <c r="Q139" s="9"/>
      <c r="R139" s="9"/>
      <c r="S139" s="9"/>
    </row>
    <row r="140" spans="1:19" x14ac:dyDescent="0.2">
      <c r="A140" t="s">
        <v>128</v>
      </c>
      <c r="B140" s="9" t="s">
        <v>294</v>
      </c>
      <c r="C140" s="9"/>
      <c r="D140" s="9" t="s">
        <v>274</v>
      </c>
      <c r="E140" s="9" t="s">
        <v>295</v>
      </c>
      <c r="F140" s="9"/>
      <c r="G140" s="9"/>
      <c r="H140" s="9" t="s">
        <v>296</v>
      </c>
      <c r="I140" s="9"/>
      <c r="J140" s="9"/>
      <c r="K140" s="9"/>
      <c r="L140" s="9"/>
      <c r="M140" s="9"/>
      <c r="N140" s="9"/>
      <c r="O140" s="9"/>
      <c r="P140" s="9"/>
      <c r="Q140" s="9"/>
      <c r="R140" s="9"/>
      <c r="S140" s="9"/>
    </row>
    <row r="141" spans="1:19" x14ac:dyDescent="0.2">
      <c r="A141" t="s">
        <v>128</v>
      </c>
      <c r="B141" s="9" t="s">
        <v>297</v>
      </c>
      <c r="C141" s="9"/>
      <c r="D141" s="9"/>
      <c r="E141" s="9" t="s">
        <v>17</v>
      </c>
      <c r="F141" s="9"/>
      <c r="G141" s="9"/>
      <c r="H141" s="9" t="s">
        <v>298</v>
      </c>
      <c r="I141" s="9"/>
      <c r="J141" s="9"/>
      <c r="K141" s="9"/>
      <c r="L141" s="9"/>
      <c r="M141" s="9"/>
      <c r="N141" s="9"/>
      <c r="O141" s="9"/>
      <c r="P141" s="9"/>
      <c r="Q141" s="9"/>
      <c r="R141" s="9"/>
      <c r="S141" s="9"/>
    </row>
    <row r="142" spans="1:19" x14ac:dyDescent="0.2">
      <c r="A142" t="s">
        <v>128</v>
      </c>
      <c r="B142" s="9" t="s">
        <v>299</v>
      </c>
      <c r="C142" s="9"/>
      <c r="D142" s="9"/>
      <c r="E142" s="9"/>
      <c r="F142" s="9"/>
      <c r="G142" s="9"/>
      <c r="H142" s="9" t="s">
        <v>300</v>
      </c>
      <c r="I142" s="9"/>
      <c r="J142" s="9"/>
      <c r="K142" s="9"/>
      <c r="L142" s="9"/>
      <c r="M142" s="9"/>
      <c r="N142" s="9"/>
      <c r="O142" s="9"/>
      <c r="P142" s="9"/>
      <c r="Q142" s="9"/>
      <c r="R142" s="9"/>
      <c r="S142" s="9"/>
    </row>
    <row r="143" spans="1:19" x14ac:dyDescent="0.2">
      <c r="A143" t="s">
        <v>128</v>
      </c>
      <c r="B143" s="9" t="s">
        <v>301</v>
      </c>
      <c r="C143" s="9"/>
      <c r="D143" s="9" t="s">
        <v>274</v>
      </c>
      <c r="E143" s="9" t="s">
        <v>239</v>
      </c>
      <c r="F143" s="9"/>
      <c r="G143" s="9"/>
      <c r="H143" s="9" t="s">
        <v>302</v>
      </c>
      <c r="I143" s="9"/>
      <c r="J143" s="9"/>
      <c r="K143" s="9"/>
      <c r="L143" s="9"/>
      <c r="M143" s="9"/>
      <c r="N143" s="9"/>
      <c r="O143" s="9"/>
      <c r="P143" s="9"/>
      <c r="Q143" s="9"/>
      <c r="R143" s="9"/>
      <c r="S143" s="9"/>
    </row>
    <row r="144" spans="1:19" x14ac:dyDescent="0.2">
      <c r="A144" t="s">
        <v>128</v>
      </c>
      <c r="B144" s="9" t="s">
        <v>303</v>
      </c>
      <c r="C144" s="9"/>
      <c r="D144" s="9" t="s">
        <v>274</v>
      </c>
      <c r="E144" s="9" t="s">
        <v>239</v>
      </c>
      <c r="F144" s="9"/>
      <c r="G144" s="9"/>
      <c r="H144" s="9" t="s">
        <v>304</v>
      </c>
      <c r="I144" s="9"/>
      <c r="J144" s="9"/>
      <c r="K144" s="9"/>
      <c r="L144" s="9"/>
      <c r="M144" s="9"/>
      <c r="N144" s="9"/>
      <c r="O144" s="9"/>
      <c r="P144" s="9"/>
      <c r="Q144" s="9"/>
      <c r="R144" s="9"/>
      <c r="S144" s="9"/>
    </row>
    <row r="145" spans="1:19" x14ac:dyDescent="0.2">
      <c r="A145" t="s">
        <v>128</v>
      </c>
      <c r="B145" s="9" t="s">
        <v>305</v>
      </c>
      <c r="C145" s="9"/>
      <c r="D145" s="9"/>
      <c r="E145" s="9"/>
      <c r="F145" s="9"/>
      <c r="G145" s="9"/>
      <c r="H145" s="9" t="s">
        <v>306</v>
      </c>
      <c r="I145" s="9"/>
      <c r="J145" s="9"/>
      <c r="K145" s="9"/>
      <c r="L145" s="9"/>
      <c r="M145" s="9"/>
      <c r="N145" s="9"/>
      <c r="O145" s="9"/>
      <c r="P145" s="9"/>
      <c r="Q145" s="9"/>
      <c r="R145" s="9"/>
      <c r="S145" s="9"/>
    </row>
    <row r="146" spans="1:19" x14ac:dyDescent="0.2">
      <c r="A146" t="s">
        <v>128</v>
      </c>
      <c r="B146" s="9" t="s">
        <v>307</v>
      </c>
      <c r="C146" s="9"/>
      <c r="D146" s="9"/>
      <c r="E146" s="9"/>
      <c r="F146" s="9"/>
      <c r="G146" s="9"/>
      <c r="H146" s="9" t="s">
        <v>308</v>
      </c>
      <c r="I146" s="9"/>
      <c r="J146" s="9"/>
      <c r="K146" s="9"/>
      <c r="L146" s="9"/>
      <c r="M146" s="9"/>
      <c r="N146" s="9"/>
      <c r="O146" s="9"/>
      <c r="P146" s="9"/>
      <c r="Q146" s="9"/>
      <c r="R146" s="9"/>
      <c r="S146" s="9"/>
    </row>
    <row r="147" spans="1:19" x14ac:dyDescent="0.2">
      <c r="A147" t="s">
        <v>128</v>
      </c>
      <c r="B147" s="9" t="s">
        <v>309</v>
      </c>
      <c r="C147" s="9"/>
      <c r="D147" s="9" t="s">
        <v>274</v>
      </c>
      <c r="E147" s="9" t="s">
        <v>239</v>
      </c>
      <c r="F147" s="9"/>
      <c r="G147" s="9"/>
      <c r="H147" s="9" t="s">
        <v>310</v>
      </c>
      <c r="I147" s="9"/>
      <c r="J147" s="9"/>
      <c r="K147" s="9"/>
      <c r="L147" s="9"/>
      <c r="M147" s="9"/>
      <c r="N147" s="9"/>
      <c r="O147" s="9"/>
      <c r="P147" s="9"/>
      <c r="Q147" s="9"/>
      <c r="R147" s="9"/>
      <c r="S147" s="9"/>
    </row>
    <row r="148" spans="1:19" x14ac:dyDescent="0.2">
      <c r="A148" t="s">
        <v>128</v>
      </c>
      <c r="B148" s="9" t="s">
        <v>311</v>
      </c>
      <c r="C148" s="9"/>
      <c r="D148" s="9" t="s">
        <v>274</v>
      </c>
      <c r="E148" s="9" t="s">
        <v>239</v>
      </c>
      <c r="F148" s="9"/>
      <c r="G148" s="9"/>
      <c r="H148" s="9" t="s">
        <v>312</v>
      </c>
      <c r="I148" s="9"/>
      <c r="J148" s="9"/>
      <c r="K148" s="9"/>
      <c r="L148" s="9"/>
      <c r="M148" s="9"/>
      <c r="N148" s="9"/>
      <c r="O148" s="9"/>
      <c r="P148" s="9"/>
      <c r="Q148" s="9"/>
      <c r="R148" s="9"/>
      <c r="S148" s="9"/>
    </row>
    <row r="149" spans="1:19" x14ac:dyDescent="0.2">
      <c r="A149" t="s">
        <v>128</v>
      </c>
      <c r="B149" s="9" t="s">
        <v>313</v>
      </c>
      <c r="C149" s="9"/>
      <c r="D149" s="9" t="s">
        <v>274</v>
      </c>
      <c r="E149" s="9" t="s">
        <v>239</v>
      </c>
      <c r="F149" s="9"/>
      <c r="G149" s="9"/>
      <c r="H149" s="9" t="s">
        <v>314</v>
      </c>
      <c r="I149" s="9"/>
      <c r="J149" s="9"/>
      <c r="K149" s="9"/>
      <c r="L149" s="9"/>
      <c r="M149" s="9"/>
      <c r="N149" s="9"/>
      <c r="O149" s="9"/>
      <c r="P149" s="9"/>
      <c r="Q149" s="9"/>
      <c r="R149" s="9"/>
      <c r="S149" s="9"/>
    </row>
    <row r="150" spans="1:19" x14ac:dyDescent="0.2">
      <c r="A150" t="s">
        <v>128</v>
      </c>
      <c r="B150" s="9" t="s">
        <v>315</v>
      </c>
      <c r="C150" s="9"/>
      <c r="D150" s="9" t="s">
        <v>274</v>
      </c>
      <c r="E150" s="9" t="s">
        <v>239</v>
      </c>
      <c r="F150" s="9"/>
      <c r="G150" s="9"/>
      <c r="H150" s="9" t="s">
        <v>316</v>
      </c>
      <c r="I150" s="9"/>
      <c r="J150" s="9"/>
      <c r="K150" s="9"/>
      <c r="L150" s="9"/>
      <c r="M150" s="9"/>
      <c r="N150" s="9"/>
      <c r="O150" s="9"/>
      <c r="P150" s="9"/>
      <c r="Q150" s="9"/>
      <c r="R150" s="9"/>
      <c r="S150" s="9"/>
    </row>
    <row r="151" spans="1:19" x14ac:dyDescent="0.2">
      <c r="A151" t="s">
        <v>128</v>
      </c>
      <c r="B151" s="9" t="s">
        <v>317</v>
      </c>
      <c r="C151" s="9"/>
      <c r="D151" s="9"/>
      <c r="E151" s="9"/>
      <c r="F151" s="9"/>
      <c r="G151" s="9"/>
      <c r="H151" s="9" t="s">
        <v>318</v>
      </c>
      <c r="I151" s="9"/>
      <c r="J151" s="9"/>
      <c r="K151" s="9"/>
      <c r="L151" s="9"/>
      <c r="M151" s="9"/>
      <c r="N151" s="9"/>
      <c r="O151" s="9"/>
      <c r="P151" s="9"/>
      <c r="Q151" s="9"/>
      <c r="R151" s="9"/>
      <c r="S151" s="9"/>
    </row>
    <row r="152" spans="1:19" x14ac:dyDescent="0.2">
      <c r="A152" t="s">
        <v>128</v>
      </c>
      <c r="B152" s="9" t="s">
        <v>319</v>
      </c>
      <c r="C152" s="9"/>
      <c r="D152" s="9" t="s">
        <v>274</v>
      </c>
      <c r="E152" s="9" t="s">
        <v>239</v>
      </c>
      <c r="F152" s="9"/>
      <c r="G152" s="9"/>
      <c r="H152" s="9" t="s">
        <v>320</v>
      </c>
      <c r="I152" s="9"/>
      <c r="J152" s="9"/>
      <c r="K152" s="9"/>
      <c r="L152" s="9"/>
      <c r="M152" s="9"/>
      <c r="N152" s="9"/>
      <c r="O152" s="9"/>
      <c r="P152" s="9"/>
      <c r="Q152" s="9"/>
      <c r="R152" s="9"/>
      <c r="S152" s="9"/>
    </row>
    <row r="153" spans="1:19" x14ac:dyDescent="0.2">
      <c r="A153" t="s">
        <v>128</v>
      </c>
      <c r="B153" s="9" t="s">
        <v>309</v>
      </c>
      <c r="C153" s="9"/>
      <c r="D153" s="9" t="s">
        <v>274</v>
      </c>
      <c r="E153" s="9" t="s">
        <v>274</v>
      </c>
      <c r="F153" s="9"/>
      <c r="G153" s="9"/>
      <c r="H153" s="9" t="s">
        <v>321</v>
      </c>
      <c r="I153" s="9"/>
      <c r="J153" s="9"/>
      <c r="K153" s="9"/>
      <c r="L153" s="9"/>
      <c r="M153" s="9"/>
      <c r="N153" s="9"/>
      <c r="O153" s="9"/>
      <c r="P153" s="9"/>
      <c r="Q153" s="9"/>
      <c r="R153" s="9"/>
      <c r="S153" s="9"/>
    </row>
    <row r="154" spans="1:19" x14ac:dyDescent="0.2">
      <c r="A154" t="s">
        <v>128</v>
      </c>
      <c r="B154" s="9" t="s">
        <v>322</v>
      </c>
      <c r="C154" s="9"/>
      <c r="D154" s="9" t="s">
        <v>323</v>
      </c>
      <c r="E154" s="9" t="s">
        <v>63</v>
      </c>
      <c r="F154" s="9" t="s">
        <v>324</v>
      </c>
      <c r="G154" s="9"/>
      <c r="H154" s="9" t="s">
        <v>325</v>
      </c>
      <c r="I154" s="9"/>
      <c r="J154" s="9"/>
      <c r="K154" s="9"/>
      <c r="L154" s="9"/>
      <c r="M154" s="9"/>
      <c r="N154" s="9"/>
      <c r="O154" s="9"/>
      <c r="P154" s="9"/>
      <c r="Q154" s="9"/>
      <c r="R154" s="9"/>
      <c r="S154" s="9"/>
    </row>
    <row r="155" spans="1:19" x14ac:dyDescent="0.2">
      <c r="A155" t="s">
        <v>128</v>
      </c>
      <c r="B155" s="9" t="s">
        <v>326</v>
      </c>
      <c r="C155" s="9"/>
      <c r="D155" s="9"/>
      <c r="E155" s="9"/>
      <c r="F155" s="9"/>
      <c r="G155" s="9"/>
      <c r="H155" s="9" t="s">
        <v>327</v>
      </c>
      <c r="I155" s="9"/>
      <c r="J155" s="9"/>
      <c r="K155" s="9"/>
      <c r="L155" s="9"/>
      <c r="M155" s="9"/>
      <c r="N155" s="9"/>
      <c r="O155" s="9"/>
      <c r="P155" s="9"/>
      <c r="Q155" s="9"/>
      <c r="R155" s="9"/>
      <c r="S155" s="9"/>
    </row>
    <row r="156" spans="1:19" x14ac:dyDescent="0.2">
      <c r="A156" t="s">
        <v>32</v>
      </c>
      <c r="B156" s="9" t="s">
        <v>328</v>
      </c>
      <c r="C156" s="9"/>
      <c r="D156" s="9" t="s">
        <v>329</v>
      </c>
      <c r="E156" s="9" t="s">
        <v>274</v>
      </c>
      <c r="F156" s="9"/>
      <c r="G156" s="9"/>
      <c r="H156" s="9" t="s">
        <v>330</v>
      </c>
      <c r="I156" s="9"/>
      <c r="J156" s="9"/>
      <c r="K156" s="9"/>
      <c r="L156" s="9"/>
      <c r="M156" s="9"/>
      <c r="N156" s="9"/>
      <c r="O156" s="9"/>
      <c r="P156" s="9"/>
      <c r="Q156" s="9"/>
      <c r="R156" s="9"/>
      <c r="S156" s="9"/>
    </row>
    <row r="157" spans="1:19" x14ac:dyDescent="0.2">
      <c r="A157" t="s">
        <v>32</v>
      </c>
      <c r="B157" s="9" t="s">
        <v>331</v>
      </c>
      <c r="C157" s="9"/>
      <c r="D157" s="9" t="s">
        <v>332</v>
      </c>
      <c r="E157" s="9" t="s">
        <v>132</v>
      </c>
      <c r="F157" s="9"/>
      <c r="G157" s="9">
        <v>1151003</v>
      </c>
      <c r="H157" s="9" t="s">
        <v>333</v>
      </c>
      <c r="I157" s="9"/>
      <c r="J157" s="9"/>
      <c r="K157" s="9"/>
      <c r="L157" s="9"/>
      <c r="M157" s="9"/>
      <c r="N157" s="9"/>
      <c r="O157" s="9"/>
      <c r="P157" s="9"/>
      <c r="Q157" s="9"/>
      <c r="R157" s="9"/>
      <c r="S157" s="9"/>
    </row>
    <row r="158" spans="1:19" x14ac:dyDescent="0.2">
      <c r="A158" t="s">
        <v>32</v>
      </c>
      <c r="B158" s="9" t="s">
        <v>334</v>
      </c>
      <c r="C158" s="9"/>
      <c r="D158" s="9" t="s">
        <v>114</v>
      </c>
      <c r="E158" s="9" t="s">
        <v>271</v>
      </c>
      <c r="F158" s="9" t="s">
        <v>335</v>
      </c>
      <c r="G158" s="9" t="s">
        <v>336</v>
      </c>
      <c r="H158" s="9" t="s">
        <v>337</v>
      </c>
      <c r="I158" s="9"/>
      <c r="J158" s="9"/>
      <c r="K158" s="9"/>
      <c r="L158" s="9"/>
      <c r="M158" s="9"/>
      <c r="N158" s="9"/>
      <c r="O158" s="9"/>
      <c r="P158" s="9"/>
      <c r="Q158" s="9"/>
      <c r="R158" s="9"/>
      <c r="S158" s="9"/>
    </row>
    <row r="159" spans="1:19" x14ac:dyDescent="0.2">
      <c r="A159" t="s">
        <v>32</v>
      </c>
      <c r="B159" s="9" t="s">
        <v>338</v>
      </c>
      <c r="C159" s="9"/>
      <c r="D159" s="9"/>
      <c r="E159" s="9" t="s">
        <v>339</v>
      </c>
      <c r="F159" s="9"/>
      <c r="G159" s="9" t="s">
        <v>340</v>
      </c>
      <c r="H159" s="9" t="s">
        <v>341</v>
      </c>
      <c r="I159" s="9"/>
      <c r="J159" s="9"/>
      <c r="K159" s="9"/>
      <c r="L159" s="9"/>
      <c r="M159" s="9"/>
      <c r="N159" s="9"/>
      <c r="O159" s="9"/>
      <c r="P159" s="9"/>
      <c r="Q159" s="9"/>
      <c r="R159" s="9"/>
      <c r="S159" s="9"/>
    </row>
    <row r="160" spans="1:19" x14ac:dyDescent="0.2">
      <c r="A160" t="s">
        <v>32</v>
      </c>
      <c r="B160" s="9" t="s">
        <v>342</v>
      </c>
      <c r="C160" s="9"/>
      <c r="D160" s="9"/>
      <c r="E160" s="9" t="s">
        <v>23</v>
      </c>
      <c r="F160" s="9" t="s">
        <v>245</v>
      </c>
      <c r="G160" s="9" t="s">
        <v>343</v>
      </c>
      <c r="H160" s="9" t="s">
        <v>344</v>
      </c>
      <c r="I160" s="9"/>
      <c r="J160" s="9"/>
      <c r="K160" s="9"/>
      <c r="L160" s="9"/>
      <c r="M160" s="9"/>
      <c r="N160" s="9"/>
      <c r="O160" s="9"/>
      <c r="P160" s="9"/>
      <c r="Q160" s="9"/>
      <c r="R160" s="9"/>
      <c r="S160" s="9"/>
    </row>
    <row r="161" spans="1:19" x14ac:dyDescent="0.2">
      <c r="A161" t="s">
        <v>32</v>
      </c>
      <c r="B161" s="9" t="s">
        <v>345</v>
      </c>
      <c r="C161" s="9" t="s">
        <v>346</v>
      </c>
      <c r="D161" s="9"/>
      <c r="E161" s="9" t="s">
        <v>166</v>
      </c>
      <c r="F161" s="9" t="s">
        <v>165</v>
      </c>
      <c r="G161" s="9" t="s">
        <v>347</v>
      </c>
      <c r="H161" s="9" t="s">
        <v>348</v>
      </c>
      <c r="I161" s="9"/>
      <c r="J161" s="9"/>
      <c r="K161" s="9"/>
      <c r="L161" s="9"/>
      <c r="M161" s="9"/>
      <c r="N161" s="9"/>
      <c r="O161" s="9"/>
      <c r="P161" s="9"/>
      <c r="Q161" s="9"/>
      <c r="R161" s="9"/>
      <c r="S161" s="9"/>
    </row>
    <row r="162" spans="1:19" x14ac:dyDescent="0.2">
      <c r="A162" t="s">
        <v>128</v>
      </c>
      <c r="B162" s="9" t="s">
        <v>349</v>
      </c>
      <c r="C162" s="9"/>
      <c r="D162" s="9"/>
      <c r="E162" s="9"/>
      <c r="F162" s="9"/>
      <c r="G162" s="9"/>
      <c r="H162" s="9" t="s">
        <v>350</v>
      </c>
      <c r="I162" s="9"/>
      <c r="J162" s="9"/>
      <c r="K162" s="9"/>
      <c r="L162" s="9"/>
      <c r="M162" s="9"/>
      <c r="N162" s="9"/>
      <c r="O162" s="9"/>
      <c r="P162" s="9"/>
      <c r="Q162" s="9"/>
      <c r="R162" s="9"/>
      <c r="S162" s="9"/>
    </row>
    <row r="163" spans="1:19" x14ac:dyDescent="0.2">
      <c r="A163" t="s">
        <v>32</v>
      </c>
      <c r="B163" s="9" t="s">
        <v>351</v>
      </c>
      <c r="C163" s="9"/>
      <c r="D163" s="9"/>
      <c r="E163" s="9" t="s">
        <v>166</v>
      </c>
      <c r="F163" s="9" t="s">
        <v>176</v>
      </c>
      <c r="G163" s="9">
        <v>1520808</v>
      </c>
      <c r="H163" s="9" t="s">
        <v>352</v>
      </c>
      <c r="I163" s="9"/>
      <c r="J163" s="9"/>
      <c r="K163" s="9"/>
      <c r="L163" s="9"/>
      <c r="M163" s="9"/>
      <c r="N163" s="9"/>
      <c r="O163" s="9"/>
      <c r="P163" s="9"/>
      <c r="Q163" s="9"/>
      <c r="R163" s="9"/>
      <c r="S163" s="9"/>
    </row>
    <row r="164" spans="1:19" x14ac:dyDescent="0.2">
      <c r="A164" t="s">
        <v>128</v>
      </c>
      <c r="B164" s="9" t="s">
        <v>353</v>
      </c>
      <c r="C164" s="9"/>
      <c r="D164" s="9"/>
      <c r="E164" s="9"/>
      <c r="F164" s="9"/>
      <c r="G164" s="9"/>
      <c r="H164" s="9" t="s">
        <v>354</v>
      </c>
      <c r="I164" s="9"/>
      <c r="J164" s="9"/>
      <c r="K164" s="9"/>
      <c r="L164" s="9"/>
      <c r="M164" s="9"/>
      <c r="N164" s="9"/>
      <c r="O164" s="9"/>
      <c r="P164" s="9"/>
      <c r="Q164" s="9"/>
      <c r="R164" s="9"/>
      <c r="S164" s="9"/>
    </row>
    <row r="165" spans="1:19" x14ac:dyDescent="0.2">
      <c r="A165" t="s">
        <v>128</v>
      </c>
      <c r="B165" s="9" t="s">
        <v>355</v>
      </c>
      <c r="C165" s="9"/>
      <c r="D165" s="9"/>
      <c r="E165" s="9"/>
      <c r="F165" s="9"/>
      <c r="G165" s="9"/>
      <c r="H165" s="9" t="s">
        <v>356</v>
      </c>
      <c r="I165" s="9"/>
      <c r="J165" s="9"/>
      <c r="K165" s="9"/>
      <c r="L165" s="9"/>
      <c r="M165" s="9"/>
      <c r="N165" s="9"/>
      <c r="O165" s="9"/>
      <c r="P165" s="9"/>
      <c r="Q165" s="9"/>
      <c r="R165" s="9"/>
      <c r="S165" s="9"/>
    </row>
    <row r="166" spans="1:19" x14ac:dyDescent="0.2">
      <c r="A166" t="s">
        <v>128</v>
      </c>
      <c r="B166" s="9" t="s">
        <v>357</v>
      </c>
      <c r="C166" s="9"/>
      <c r="D166" s="9"/>
      <c r="E166" s="9"/>
      <c r="F166" s="9"/>
      <c r="G166" s="9"/>
      <c r="H166" s="9" t="s">
        <v>358</v>
      </c>
      <c r="I166" s="9"/>
      <c r="J166" s="9"/>
      <c r="K166" s="9"/>
      <c r="L166" s="9"/>
      <c r="M166" s="9"/>
      <c r="N166" s="9"/>
      <c r="O166" s="9"/>
      <c r="P166" s="9"/>
      <c r="Q166" s="9"/>
      <c r="R166" s="9"/>
      <c r="S166" s="9"/>
    </row>
    <row r="167" spans="1:19" x14ac:dyDescent="0.2">
      <c r="A167" t="s">
        <v>128</v>
      </c>
      <c r="B167" s="9" t="s">
        <v>359</v>
      </c>
      <c r="C167" s="9"/>
      <c r="D167" s="9"/>
      <c r="E167" s="9"/>
      <c r="F167" s="9"/>
      <c r="G167" s="9"/>
      <c r="H167" s="9" t="s">
        <v>360</v>
      </c>
      <c r="I167" s="9"/>
      <c r="J167" s="9"/>
      <c r="K167" s="9"/>
      <c r="L167" s="9"/>
      <c r="M167" s="9"/>
      <c r="N167" s="9"/>
      <c r="O167" s="9"/>
      <c r="P167" s="9"/>
      <c r="Q167" s="9"/>
      <c r="R167" s="9"/>
      <c r="S167" s="9"/>
    </row>
    <row r="168" spans="1:19" x14ac:dyDescent="0.2">
      <c r="A168" t="s">
        <v>128</v>
      </c>
      <c r="B168" s="9" t="s">
        <v>361</v>
      </c>
      <c r="C168" s="9"/>
      <c r="D168" s="9"/>
      <c r="E168" s="9"/>
      <c r="F168" s="9"/>
      <c r="G168" s="9"/>
      <c r="H168" s="9" t="s">
        <v>362</v>
      </c>
      <c r="I168" s="9"/>
      <c r="J168" s="9"/>
      <c r="K168" s="9"/>
      <c r="L168" s="9"/>
      <c r="M168" s="9"/>
      <c r="N168" s="9"/>
      <c r="O168" s="9"/>
      <c r="P168" s="9"/>
      <c r="Q168" s="9"/>
      <c r="R168" s="9"/>
      <c r="S168" s="9"/>
    </row>
    <row r="169" spans="1:19" x14ac:dyDescent="0.2">
      <c r="A169" t="s">
        <v>32</v>
      </c>
      <c r="B169" s="9" t="s">
        <v>363</v>
      </c>
      <c r="C169" s="9"/>
      <c r="D169" s="9" t="s">
        <v>364</v>
      </c>
      <c r="E169" s="9" t="s">
        <v>245</v>
      </c>
      <c r="F169" s="9"/>
      <c r="G169" s="9" t="s">
        <v>365</v>
      </c>
      <c r="H169" s="9" t="s">
        <v>366</v>
      </c>
      <c r="I169" s="9"/>
      <c r="J169" s="9"/>
      <c r="K169" s="9"/>
      <c r="L169" s="9"/>
      <c r="M169" s="9"/>
      <c r="N169" s="9"/>
      <c r="O169" s="9"/>
      <c r="P169" s="9"/>
      <c r="Q169" s="9"/>
      <c r="R169" s="9"/>
      <c r="S169" s="9"/>
    </row>
    <row r="170" spans="1:19" x14ac:dyDescent="0.2">
      <c r="A170" t="s">
        <v>128</v>
      </c>
      <c r="B170" s="9" t="s">
        <v>367</v>
      </c>
      <c r="C170" s="9"/>
      <c r="D170" s="9"/>
      <c r="E170" s="9"/>
      <c r="F170" s="9"/>
      <c r="G170" s="9"/>
      <c r="H170" s="9" t="s">
        <v>368</v>
      </c>
      <c r="I170" s="9"/>
      <c r="J170" s="9"/>
      <c r="K170" s="9"/>
      <c r="L170" s="9"/>
      <c r="M170" s="9"/>
      <c r="N170" s="9"/>
      <c r="O170" s="9"/>
      <c r="P170" s="9"/>
      <c r="Q170" s="9"/>
      <c r="R170" s="9"/>
      <c r="S170" s="9"/>
    </row>
    <row r="171" spans="1:19" x14ac:dyDescent="0.2">
      <c r="A171" t="s">
        <v>128</v>
      </c>
      <c r="B171" s="9" t="s">
        <v>367</v>
      </c>
      <c r="C171" s="9"/>
      <c r="D171" s="9"/>
      <c r="E171" s="9"/>
      <c r="F171" s="9"/>
      <c r="G171" s="9"/>
      <c r="H171" s="9" t="s">
        <v>369</v>
      </c>
      <c r="I171" s="9"/>
      <c r="J171" s="9"/>
      <c r="K171" s="9"/>
      <c r="L171" s="9"/>
      <c r="M171" s="9"/>
      <c r="N171" s="9"/>
      <c r="O171" s="9"/>
      <c r="P171" s="9"/>
      <c r="Q171" s="9"/>
      <c r="R171" s="9"/>
      <c r="S171" s="9"/>
    </row>
    <row r="172" spans="1:19" x14ac:dyDescent="0.2">
      <c r="A172" t="s">
        <v>128</v>
      </c>
      <c r="B172" s="9" t="s">
        <v>370</v>
      </c>
      <c r="C172" s="9"/>
      <c r="D172" s="9" t="s">
        <v>371</v>
      </c>
      <c r="E172" s="9" t="s">
        <v>372</v>
      </c>
      <c r="F172" s="9"/>
      <c r="G172" s="9"/>
      <c r="H172" s="9" t="s">
        <v>373</v>
      </c>
      <c r="I172" s="9"/>
      <c r="J172" s="9"/>
      <c r="K172" s="9"/>
      <c r="L172" s="9"/>
      <c r="M172" s="9"/>
      <c r="N172" s="9"/>
      <c r="O172" s="9"/>
      <c r="P172" s="9"/>
      <c r="Q172" s="9"/>
      <c r="R172" s="9"/>
      <c r="S172" s="9"/>
    </row>
    <row r="173" spans="1:19" x14ac:dyDescent="0.2">
      <c r="A173" t="s">
        <v>128</v>
      </c>
      <c r="B173" s="9" t="s">
        <v>374</v>
      </c>
      <c r="C173" s="9"/>
      <c r="D173" s="9"/>
      <c r="E173" s="9"/>
      <c r="F173" s="9"/>
      <c r="G173" s="9"/>
      <c r="H173" s="9" t="s">
        <v>375</v>
      </c>
      <c r="I173" s="9"/>
      <c r="J173" s="9"/>
      <c r="K173" s="9"/>
      <c r="L173" s="9"/>
      <c r="M173" s="9"/>
      <c r="N173" s="9"/>
      <c r="O173" s="9"/>
      <c r="P173" s="9"/>
      <c r="Q173" s="9"/>
      <c r="R173" s="9"/>
      <c r="S173" s="9"/>
    </row>
    <row r="174" spans="1:19" x14ac:dyDescent="0.2">
      <c r="A174" t="s">
        <v>32</v>
      </c>
      <c r="B174" s="9" t="s">
        <v>376</v>
      </c>
      <c r="C174" s="9"/>
      <c r="D174" s="9"/>
      <c r="E174" s="9" t="s">
        <v>20</v>
      </c>
      <c r="F174" s="9"/>
      <c r="G174" s="9"/>
      <c r="H174" s="9" t="s">
        <v>377</v>
      </c>
      <c r="I174" s="9"/>
      <c r="J174" s="9"/>
      <c r="K174" s="9"/>
      <c r="L174" s="9"/>
      <c r="M174" s="9"/>
      <c r="N174" s="9"/>
      <c r="O174" s="9"/>
      <c r="P174" s="9"/>
      <c r="Q174" s="9"/>
      <c r="R174" s="9"/>
      <c r="S174" s="9"/>
    </row>
    <row r="175" spans="1:19" x14ac:dyDescent="0.2">
      <c r="A175" t="s">
        <v>49</v>
      </c>
      <c r="B175" s="9" t="s">
        <v>378</v>
      </c>
      <c r="C175" s="9"/>
      <c r="D175" s="9"/>
      <c r="E175" s="9" t="s">
        <v>379</v>
      </c>
      <c r="F175" s="9"/>
      <c r="G175" s="9"/>
      <c r="H175" s="9" t="s">
        <v>380</v>
      </c>
      <c r="I175" s="9"/>
      <c r="J175" s="9"/>
      <c r="K175" s="9"/>
      <c r="L175" s="9"/>
      <c r="M175" s="9"/>
      <c r="N175" s="9"/>
      <c r="O175" s="9"/>
      <c r="P175" s="9"/>
      <c r="Q175" s="9"/>
      <c r="R175" s="9"/>
      <c r="S175" s="9"/>
    </row>
    <row r="176" spans="1:19" x14ac:dyDescent="0.2">
      <c r="A176" t="s">
        <v>128</v>
      </c>
      <c r="B176" s="9" t="s">
        <v>381</v>
      </c>
      <c r="C176" s="9"/>
      <c r="D176" s="9"/>
      <c r="E176" s="9" t="s">
        <v>160</v>
      </c>
      <c r="F176" s="9"/>
      <c r="G176" s="9"/>
      <c r="H176" s="9" t="s">
        <v>382</v>
      </c>
      <c r="I176" s="9"/>
      <c r="J176" s="9"/>
      <c r="K176" s="9"/>
      <c r="L176" s="9"/>
      <c r="M176" s="9"/>
      <c r="N176" s="9"/>
      <c r="O176" s="9"/>
      <c r="P176" s="9"/>
      <c r="Q176" s="9"/>
      <c r="R176" s="9"/>
      <c r="S176" s="9"/>
    </row>
    <row r="177" spans="1:19" x14ac:dyDescent="0.2">
      <c r="A177" t="s">
        <v>128</v>
      </c>
      <c r="B177" s="9" t="s">
        <v>383</v>
      </c>
      <c r="C177" s="9"/>
      <c r="D177" s="9"/>
      <c r="E177" s="9" t="s">
        <v>384</v>
      </c>
      <c r="F177" s="9"/>
      <c r="G177" s="9"/>
      <c r="H177" s="9" t="s">
        <v>385</v>
      </c>
      <c r="I177" s="9"/>
      <c r="J177" s="9"/>
      <c r="K177" s="9"/>
      <c r="L177" s="9"/>
      <c r="M177" s="9"/>
      <c r="N177" s="9"/>
      <c r="O177" s="9"/>
      <c r="P177" s="9"/>
      <c r="Q177" s="9"/>
      <c r="R177" s="9"/>
      <c r="S177" s="9"/>
    </row>
    <row r="178" spans="1:19" x14ac:dyDescent="0.2">
      <c r="A178" t="s">
        <v>128</v>
      </c>
      <c r="B178" s="9" t="s">
        <v>386</v>
      </c>
      <c r="C178" s="9"/>
      <c r="D178" s="9"/>
      <c r="E178" s="9"/>
      <c r="F178" s="9"/>
      <c r="G178" s="9"/>
      <c r="H178" s="9" t="s">
        <v>387</v>
      </c>
      <c r="I178" s="9"/>
      <c r="J178" s="9"/>
      <c r="K178" s="9"/>
      <c r="L178" s="9"/>
      <c r="M178" s="9"/>
      <c r="N178" s="9"/>
      <c r="O178" s="9"/>
      <c r="P178" s="9"/>
      <c r="Q178" s="9"/>
      <c r="R178" s="9"/>
      <c r="S178" s="9"/>
    </row>
    <row r="179" spans="1:19" x14ac:dyDescent="0.2">
      <c r="A179" t="s">
        <v>128</v>
      </c>
      <c r="B179" s="9" t="s">
        <v>388</v>
      </c>
      <c r="C179" s="9"/>
      <c r="D179" s="9"/>
      <c r="E179" s="9" t="s">
        <v>35</v>
      </c>
      <c r="F179" s="9"/>
      <c r="G179" s="9"/>
      <c r="H179" s="9" t="s">
        <v>389</v>
      </c>
      <c r="I179" s="9"/>
      <c r="J179" s="9"/>
      <c r="K179" s="9"/>
      <c r="L179" s="9"/>
      <c r="M179" s="9"/>
      <c r="N179" s="9"/>
      <c r="O179" s="9"/>
      <c r="P179" s="9"/>
      <c r="Q179" s="9"/>
      <c r="R179" s="9"/>
      <c r="S179" s="9"/>
    </row>
    <row r="180" spans="1:19" x14ac:dyDescent="0.2">
      <c r="A180" t="s">
        <v>128</v>
      </c>
      <c r="B180" s="9" t="s">
        <v>390</v>
      </c>
      <c r="C180" s="9"/>
      <c r="D180" s="9" t="s">
        <v>391</v>
      </c>
      <c r="E180" s="9" t="s">
        <v>30</v>
      </c>
      <c r="F180" s="9"/>
      <c r="G180" s="9"/>
      <c r="H180" s="9" t="s">
        <v>392</v>
      </c>
      <c r="I180" s="9"/>
      <c r="J180" s="9"/>
      <c r="K180" s="9"/>
      <c r="L180" s="9"/>
      <c r="M180" s="9"/>
      <c r="N180" s="9"/>
      <c r="O180" s="9"/>
      <c r="P180" s="9"/>
      <c r="Q180" s="9"/>
      <c r="R180" s="9"/>
      <c r="S180" s="9"/>
    </row>
    <row r="181" spans="1:19" x14ac:dyDescent="0.2">
      <c r="A181" t="s">
        <v>128</v>
      </c>
      <c r="B181" s="9" t="s">
        <v>393</v>
      </c>
      <c r="C181" s="9"/>
      <c r="D181" s="9"/>
      <c r="E181" s="9" t="s">
        <v>394</v>
      </c>
      <c r="F181" s="9"/>
      <c r="G181" s="9"/>
      <c r="H181" s="9" t="s">
        <v>395</v>
      </c>
      <c r="I181" s="9"/>
      <c r="J181" s="9"/>
      <c r="K181" s="9"/>
      <c r="L181" s="9"/>
      <c r="M181" s="9"/>
      <c r="N181" s="9"/>
      <c r="O181" s="9"/>
      <c r="P181" s="9"/>
      <c r="Q181" s="9"/>
      <c r="R181" s="9"/>
      <c r="S181" s="9"/>
    </row>
    <row r="182" spans="1:19" x14ac:dyDescent="0.2">
      <c r="A182" t="s">
        <v>128</v>
      </c>
      <c r="B182" s="9" t="s">
        <v>393</v>
      </c>
      <c r="C182" s="9"/>
      <c r="D182" s="9"/>
      <c r="E182" s="9"/>
      <c r="F182" s="9"/>
      <c r="G182" s="9"/>
      <c r="H182" s="9" t="s">
        <v>396</v>
      </c>
      <c r="I182" s="9"/>
      <c r="J182" s="9"/>
      <c r="K182" s="9"/>
      <c r="L182" s="9"/>
      <c r="M182" s="9"/>
      <c r="N182" s="9"/>
      <c r="O182" s="9"/>
      <c r="P182" s="9"/>
      <c r="Q182" s="9"/>
      <c r="R182" s="9"/>
      <c r="S182" s="9"/>
    </row>
    <row r="183" spans="1:19" x14ac:dyDescent="0.2">
      <c r="A183" t="s">
        <v>49</v>
      </c>
      <c r="B183" s="9" t="s">
        <v>397</v>
      </c>
      <c r="C183" s="9"/>
      <c r="D183" s="9"/>
      <c r="E183" s="9" t="s">
        <v>398</v>
      </c>
      <c r="F183" s="9"/>
      <c r="G183" s="9"/>
      <c r="H183" s="9" t="s">
        <v>399</v>
      </c>
      <c r="I183" s="9"/>
      <c r="J183" s="9"/>
      <c r="K183" s="9"/>
      <c r="L183" s="9"/>
      <c r="M183" s="9"/>
      <c r="N183" s="9"/>
      <c r="O183" s="9"/>
      <c r="P183" s="9"/>
      <c r="Q183" s="9"/>
      <c r="R183" s="9"/>
      <c r="S183" s="9"/>
    </row>
    <row r="184" spans="1:19" x14ac:dyDescent="0.2">
      <c r="A184" t="s">
        <v>128</v>
      </c>
      <c r="B184" s="9" t="s">
        <v>400</v>
      </c>
      <c r="C184" s="9"/>
      <c r="D184" s="9"/>
      <c r="E184" s="9" t="s">
        <v>401</v>
      </c>
      <c r="F184" s="9"/>
      <c r="G184" s="9"/>
      <c r="H184" s="9" t="s">
        <v>402</v>
      </c>
      <c r="I184" s="9"/>
      <c r="J184" s="9"/>
      <c r="K184" s="9"/>
      <c r="L184" s="9"/>
      <c r="M184" s="9"/>
      <c r="N184" s="9"/>
      <c r="O184" s="9"/>
      <c r="P184" s="9"/>
      <c r="Q184" s="9"/>
      <c r="R184" s="9"/>
      <c r="S184" s="9"/>
    </row>
    <row r="185" spans="1:19" x14ac:dyDescent="0.2">
      <c r="A185" t="s">
        <v>128</v>
      </c>
      <c r="B185" s="9" t="s">
        <v>393</v>
      </c>
      <c r="C185" s="9"/>
      <c r="D185" s="9" t="s">
        <v>403</v>
      </c>
      <c r="E185" s="9" t="s">
        <v>394</v>
      </c>
      <c r="F185" s="9"/>
      <c r="G185" s="9"/>
      <c r="H185" s="9" t="s">
        <v>404</v>
      </c>
      <c r="I185" s="9"/>
      <c r="J185" s="9"/>
      <c r="K185" s="9"/>
      <c r="L185" s="9"/>
      <c r="M185" s="9"/>
      <c r="N185" s="9"/>
      <c r="O185" s="9"/>
      <c r="P185" s="9"/>
      <c r="Q185" s="9"/>
      <c r="R185" s="9"/>
      <c r="S185" s="9"/>
    </row>
    <row r="186" spans="1:19" x14ac:dyDescent="0.2">
      <c r="A186" t="s">
        <v>128</v>
      </c>
      <c r="B186" s="9" t="s">
        <v>405</v>
      </c>
      <c r="C186" s="9"/>
      <c r="D186" s="9"/>
      <c r="E186" s="9" t="s">
        <v>406</v>
      </c>
      <c r="F186" s="9"/>
      <c r="G186" s="9"/>
      <c r="H186" s="9" t="s">
        <v>407</v>
      </c>
      <c r="I186" s="9"/>
      <c r="J186" s="9"/>
      <c r="K186" s="9"/>
      <c r="L186" s="9"/>
      <c r="M186" s="9"/>
      <c r="N186" s="9"/>
      <c r="O186" s="9"/>
      <c r="P186" s="9"/>
      <c r="Q186" s="9"/>
      <c r="R186" s="9"/>
      <c r="S186" s="9"/>
    </row>
    <row r="187" spans="1:19" x14ac:dyDescent="0.2">
      <c r="A187" t="s">
        <v>49</v>
      </c>
      <c r="B187" s="9" t="s">
        <v>408</v>
      </c>
      <c r="C187" s="9"/>
      <c r="D187" s="9"/>
      <c r="E187" s="9" t="s">
        <v>406</v>
      </c>
      <c r="F187" s="9" t="s">
        <v>409</v>
      </c>
      <c r="G187" s="9"/>
      <c r="H187" s="9" t="s">
        <v>410</v>
      </c>
      <c r="I187" s="9"/>
      <c r="J187" s="9"/>
      <c r="K187" s="9"/>
      <c r="L187" s="9"/>
      <c r="M187" s="9"/>
      <c r="N187" s="9"/>
      <c r="O187" s="9"/>
      <c r="P187" s="9"/>
      <c r="Q187" s="9"/>
      <c r="R187" s="9"/>
      <c r="S187" s="9"/>
    </row>
    <row r="188" spans="1:19" x14ac:dyDescent="0.2">
      <c r="A188" t="s">
        <v>128</v>
      </c>
      <c r="B188" s="9" t="s">
        <v>411</v>
      </c>
      <c r="C188" s="9"/>
      <c r="D188" s="9"/>
      <c r="E188" s="9"/>
      <c r="F188" s="9"/>
      <c r="G188" s="9"/>
      <c r="H188" s="9" t="s">
        <v>412</v>
      </c>
      <c r="I188" s="9"/>
      <c r="J188" s="9"/>
      <c r="K188" s="9"/>
      <c r="L188" s="9"/>
      <c r="M188" s="9"/>
      <c r="N188" s="9"/>
      <c r="O188" s="9"/>
      <c r="P188" s="9"/>
      <c r="Q188" s="9"/>
      <c r="R188" s="9"/>
      <c r="S188" s="9"/>
    </row>
    <row r="189" spans="1:19" x14ac:dyDescent="0.2">
      <c r="A189" t="s">
        <v>128</v>
      </c>
      <c r="B189" s="9" t="s">
        <v>413</v>
      </c>
      <c r="C189" s="9"/>
      <c r="D189" s="9"/>
      <c r="E189" s="9" t="s">
        <v>414</v>
      </c>
      <c r="F189" s="9" t="s">
        <v>415</v>
      </c>
      <c r="G189" s="9"/>
      <c r="H189" s="9" t="s">
        <v>416</v>
      </c>
      <c r="I189" s="9"/>
      <c r="J189" s="9"/>
      <c r="K189" s="9"/>
      <c r="L189" s="9"/>
      <c r="M189" s="9"/>
      <c r="N189" s="9"/>
      <c r="O189" s="9"/>
      <c r="P189" s="9"/>
      <c r="Q189" s="9"/>
      <c r="R189" s="9"/>
      <c r="S189" s="9"/>
    </row>
    <row r="190" spans="1:19" x14ac:dyDescent="0.2">
      <c r="A190" t="s">
        <v>128</v>
      </c>
      <c r="B190" s="9" t="s">
        <v>417</v>
      </c>
      <c r="C190" s="9"/>
      <c r="D190" s="9"/>
      <c r="E190" s="9"/>
      <c r="F190" s="9"/>
      <c r="G190" s="9"/>
      <c r="H190" s="9" t="s">
        <v>418</v>
      </c>
      <c r="I190" s="9"/>
      <c r="J190" s="9"/>
      <c r="K190" s="9"/>
      <c r="L190" s="9"/>
      <c r="M190" s="9"/>
      <c r="N190" s="9"/>
      <c r="O190" s="9"/>
      <c r="P190" s="9"/>
      <c r="Q190" s="9"/>
      <c r="R190" s="9"/>
      <c r="S190" s="9"/>
    </row>
    <row r="191" spans="1:19" x14ac:dyDescent="0.2">
      <c r="A191" t="s">
        <v>128</v>
      </c>
      <c r="B191" s="9" t="s">
        <v>419</v>
      </c>
      <c r="C191" s="9"/>
      <c r="D191" s="9"/>
      <c r="E191" s="9"/>
      <c r="F191" s="9"/>
      <c r="G191" s="9"/>
      <c r="H191" s="9" t="s">
        <v>420</v>
      </c>
      <c r="I191" s="9"/>
      <c r="J191" s="9"/>
      <c r="K191" s="9"/>
      <c r="L191" s="9"/>
      <c r="M191" s="9"/>
      <c r="N191" s="9"/>
      <c r="O191" s="9"/>
      <c r="P191" s="9"/>
      <c r="Q191" s="9"/>
      <c r="R191" s="9"/>
      <c r="S191" s="9"/>
    </row>
    <row r="192" spans="1:19" x14ac:dyDescent="0.2">
      <c r="A192" t="s">
        <v>128</v>
      </c>
      <c r="B192" s="9" t="s">
        <v>421</v>
      </c>
      <c r="C192" s="9"/>
      <c r="D192" s="9"/>
      <c r="E192" s="9"/>
      <c r="F192" s="9"/>
      <c r="G192" s="9"/>
      <c r="H192" s="9" t="s">
        <v>422</v>
      </c>
      <c r="I192" s="9"/>
      <c r="J192" s="9"/>
      <c r="K192" s="9"/>
      <c r="L192" s="9"/>
      <c r="M192" s="9"/>
      <c r="N192" s="9"/>
      <c r="O192" s="9"/>
      <c r="P192" s="9"/>
      <c r="Q192" s="9"/>
      <c r="R192" s="9"/>
      <c r="S192" s="9"/>
    </row>
    <row r="193" spans="1:19" x14ac:dyDescent="0.2">
      <c r="A193" t="s">
        <v>128</v>
      </c>
      <c r="B193" s="9" t="s">
        <v>423</v>
      </c>
      <c r="C193" s="9"/>
      <c r="D193" s="9"/>
      <c r="E193" s="9"/>
      <c r="F193" s="9"/>
      <c r="G193" s="9"/>
      <c r="H193" s="9" t="s">
        <v>424</v>
      </c>
      <c r="I193" s="9"/>
      <c r="J193" s="9"/>
      <c r="K193" s="9"/>
      <c r="L193" s="9"/>
      <c r="M193" s="9"/>
      <c r="N193" s="9"/>
      <c r="O193" s="9"/>
      <c r="P193" s="9"/>
      <c r="Q193" s="9"/>
      <c r="R193" s="9"/>
      <c r="S193" s="9"/>
    </row>
    <row r="194" spans="1:19" x14ac:dyDescent="0.2">
      <c r="A194" t="s">
        <v>128</v>
      </c>
      <c r="B194" s="9" t="s">
        <v>425</v>
      </c>
      <c r="C194" s="9"/>
      <c r="D194" s="9"/>
      <c r="E194" s="9" t="s">
        <v>103</v>
      </c>
      <c r="F194" s="9"/>
      <c r="G194" s="9"/>
      <c r="H194" s="9" t="s">
        <v>426</v>
      </c>
      <c r="I194" s="9"/>
      <c r="J194" s="9"/>
      <c r="K194" s="9"/>
      <c r="L194" s="9"/>
      <c r="M194" s="9"/>
      <c r="N194" s="9"/>
      <c r="O194" s="9"/>
      <c r="P194" s="9"/>
      <c r="Q194" s="9"/>
      <c r="R194" s="9"/>
      <c r="S194" s="9"/>
    </row>
    <row r="195" spans="1:19" x14ac:dyDescent="0.2">
      <c r="A195" t="s">
        <v>128</v>
      </c>
      <c r="B195" s="9" t="s">
        <v>427</v>
      </c>
      <c r="C195" s="9"/>
      <c r="D195" s="9"/>
      <c r="E195" s="9" t="s">
        <v>103</v>
      </c>
      <c r="F195" s="9"/>
      <c r="G195" s="9"/>
      <c r="H195" s="9" t="s">
        <v>428</v>
      </c>
      <c r="I195" s="9"/>
      <c r="J195" s="9"/>
      <c r="K195" s="9"/>
      <c r="L195" s="9"/>
      <c r="M195" s="9"/>
      <c r="N195" s="9"/>
      <c r="O195" s="9"/>
      <c r="P195" s="9"/>
      <c r="Q195" s="9"/>
      <c r="R195" s="9"/>
      <c r="S195" s="9"/>
    </row>
    <row r="196" spans="1:19" x14ac:dyDescent="0.2">
      <c r="A196" t="s">
        <v>128</v>
      </c>
      <c r="B196" s="9" t="s">
        <v>429</v>
      </c>
      <c r="C196" s="9"/>
      <c r="D196" s="9"/>
      <c r="E196" s="9" t="s">
        <v>430</v>
      </c>
      <c r="F196" s="9" t="s">
        <v>431</v>
      </c>
      <c r="G196" s="9" t="s">
        <v>432</v>
      </c>
      <c r="H196" s="9" t="s">
        <v>433</v>
      </c>
      <c r="I196" s="9"/>
      <c r="J196" s="9"/>
      <c r="K196" s="9"/>
      <c r="L196" s="9"/>
      <c r="M196" s="9"/>
      <c r="N196" s="9"/>
      <c r="O196" s="9"/>
      <c r="P196" s="9"/>
      <c r="Q196" s="9"/>
      <c r="R196" s="9"/>
      <c r="S196" s="9"/>
    </row>
    <row r="197" spans="1:19" x14ac:dyDescent="0.2">
      <c r="A197" t="s">
        <v>128</v>
      </c>
      <c r="B197" s="9" t="s">
        <v>434</v>
      </c>
      <c r="C197" s="9"/>
      <c r="D197" s="9"/>
      <c r="E197" s="9" t="s">
        <v>435</v>
      </c>
      <c r="F197" s="9"/>
      <c r="G197" s="9"/>
      <c r="H197" s="9" t="s">
        <v>436</v>
      </c>
      <c r="I197" s="9"/>
      <c r="J197" s="9"/>
      <c r="K197" s="9"/>
      <c r="L197" s="9"/>
      <c r="M197" s="9"/>
      <c r="N197" s="9"/>
      <c r="O197" s="9"/>
      <c r="P197" s="9"/>
      <c r="Q197" s="9"/>
      <c r="R197" s="9"/>
      <c r="S197" s="9"/>
    </row>
    <row r="198" spans="1:19" x14ac:dyDescent="0.2">
      <c r="A198" t="s">
        <v>128</v>
      </c>
      <c r="B198" s="9" t="s">
        <v>437</v>
      </c>
      <c r="C198" s="9"/>
      <c r="D198" s="9" t="s">
        <v>438</v>
      </c>
      <c r="E198" s="9" t="s">
        <v>439</v>
      </c>
      <c r="F198" s="9"/>
      <c r="G198" s="9"/>
      <c r="H198" s="9" t="s">
        <v>440</v>
      </c>
      <c r="I198" s="9"/>
      <c r="J198" s="9"/>
      <c r="K198" s="9"/>
      <c r="L198" s="9"/>
      <c r="M198" s="9"/>
      <c r="N198" s="9"/>
      <c r="O198" s="9"/>
      <c r="P198" s="9"/>
      <c r="Q198" s="9"/>
      <c r="R198" s="9"/>
      <c r="S198" s="9"/>
    </row>
    <row r="199" spans="1:19" x14ac:dyDescent="0.2">
      <c r="A199" t="s">
        <v>32</v>
      </c>
      <c r="B199" s="9" t="s">
        <v>441</v>
      </c>
      <c r="C199" s="9"/>
      <c r="D199" s="9"/>
      <c r="E199" s="9" t="s">
        <v>435</v>
      </c>
      <c r="F199" s="9"/>
      <c r="G199" s="9"/>
      <c r="H199" s="9" t="s">
        <v>442</v>
      </c>
      <c r="I199" s="9"/>
      <c r="J199" s="9"/>
      <c r="K199" s="9"/>
      <c r="L199" s="9"/>
      <c r="M199" s="9"/>
      <c r="N199" s="9"/>
      <c r="O199" s="9"/>
      <c r="P199" s="9"/>
      <c r="Q199" s="9"/>
      <c r="R199" s="9"/>
      <c r="S199" s="9"/>
    </row>
    <row r="200" spans="1:19" x14ac:dyDescent="0.2">
      <c r="A200" t="s">
        <v>128</v>
      </c>
      <c r="B200" s="9" t="s">
        <v>443</v>
      </c>
      <c r="C200" s="9"/>
      <c r="D200" s="9"/>
      <c r="E200" s="9" t="s">
        <v>439</v>
      </c>
      <c r="F200" s="9"/>
      <c r="G200" s="9"/>
      <c r="H200" s="9" t="s">
        <v>444</v>
      </c>
      <c r="I200" s="9"/>
      <c r="J200" s="9"/>
      <c r="K200" s="9"/>
      <c r="L200" s="9"/>
      <c r="M200" s="9"/>
      <c r="N200" s="9"/>
      <c r="O200" s="9"/>
      <c r="P200" s="9"/>
      <c r="Q200" s="9"/>
      <c r="R200" s="9"/>
      <c r="S200" s="9"/>
    </row>
    <row r="201" spans="1:19" x14ac:dyDescent="0.2">
      <c r="A201" t="s">
        <v>128</v>
      </c>
      <c r="B201" s="9" t="s">
        <v>445</v>
      </c>
      <c r="C201" s="9"/>
      <c r="D201" s="9" t="s">
        <v>446</v>
      </c>
      <c r="E201" s="9" t="s">
        <v>379</v>
      </c>
      <c r="F201" s="9"/>
      <c r="G201" s="9"/>
      <c r="H201" s="9" t="s">
        <v>447</v>
      </c>
      <c r="I201" s="9"/>
      <c r="J201" s="9"/>
      <c r="K201" s="9"/>
      <c r="L201" s="9"/>
      <c r="M201" s="9"/>
      <c r="N201" s="9"/>
      <c r="O201" s="9"/>
      <c r="P201" s="9"/>
      <c r="Q201" s="9"/>
      <c r="R201" s="9"/>
      <c r="S201" s="9"/>
    </row>
    <row r="202" spans="1:19" x14ac:dyDescent="0.2">
      <c r="A202" t="s">
        <v>32</v>
      </c>
      <c r="B202" s="9" t="s">
        <v>448</v>
      </c>
      <c r="C202" s="9"/>
      <c r="D202" s="9" t="s">
        <v>449</v>
      </c>
      <c r="E202" s="9" t="s">
        <v>14</v>
      </c>
      <c r="F202" s="9" t="s">
        <v>450</v>
      </c>
      <c r="G202" s="9">
        <v>1563638</v>
      </c>
      <c r="H202" s="9" t="s">
        <v>451</v>
      </c>
      <c r="I202" s="9"/>
      <c r="J202" s="9"/>
      <c r="K202" s="9"/>
      <c r="L202" s="9"/>
      <c r="M202" s="9"/>
      <c r="N202" s="9"/>
      <c r="O202" s="9"/>
      <c r="P202" s="9"/>
      <c r="Q202" s="9"/>
      <c r="R202" s="9"/>
      <c r="S202" s="9"/>
    </row>
    <row r="203" spans="1:19" x14ac:dyDescent="0.2">
      <c r="A203" t="s">
        <v>32</v>
      </c>
      <c r="B203" s="9" t="s">
        <v>452</v>
      </c>
      <c r="C203" s="9"/>
      <c r="D203" s="9" t="s">
        <v>453</v>
      </c>
      <c r="E203" s="9" t="s">
        <v>454</v>
      </c>
      <c r="F203" s="9" t="s">
        <v>454</v>
      </c>
      <c r="G203" s="9" t="s">
        <v>455</v>
      </c>
      <c r="H203" s="9" t="s">
        <v>456</v>
      </c>
      <c r="I203" s="9"/>
      <c r="J203" s="9"/>
      <c r="K203" s="9"/>
      <c r="L203" s="9"/>
      <c r="M203" s="9"/>
      <c r="N203" s="9"/>
      <c r="O203" s="9"/>
      <c r="P203" s="9"/>
      <c r="Q203" s="9"/>
      <c r="R203" s="9"/>
      <c r="S203" s="9"/>
    </row>
    <row r="204" spans="1:19" x14ac:dyDescent="0.2">
      <c r="A204" t="s">
        <v>128</v>
      </c>
      <c r="B204" s="9" t="s">
        <v>457</v>
      </c>
      <c r="C204" s="9"/>
      <c r="D204" s="9"/>
      <c r="E204" s="9" t="s">
        <v>458</v>
      </c>
      <c r="F204" s="9" t="s">
        <v>459</v>
      </c>
      <c r="G204" s="9">
        <v>1545632</v>
      </c>
      <c r="H204" s="9" t="s">
        <v>460</v>
      </c>
      <c r="I204" s="9"/>
      <c r="J204" s="9"/>
      <c r="K204" s="9"/>
      <c r="L204" s="9"/>
      <c r="M204" s="9"/>
      <c r="N204" s="9"/>
      <c r="O204" s="9"/>
      <c r="P204" s="9"/>
      <c r="Q204" s="9"/>
      <c r="R204" s="9"/>
      <c r="S204" s="9"/>
    </row>
    <row r="205" spans="1:19" x14ac:dyDescent="0.2">
      <c r="A205" t="s">
        <v>147</v>
      </c>
      <c r="B205" s="9" t="s">
        <v>461</v>
      </c>
      <c r="C205" s="9"/>
      <c r="D205" s="9"/>
      <c r="E205" s="9" t="s">
        <v>43</v>
      </c>
      <c r="F205" s="9"/>
      <c r="G205" s="9"/>
      <c r="H205" s="9" t="s">
        <v>462</v>
      </c>
      <c r="I205" s="9"/>
      <c r="J205" s="9"/>
      <c r="K205" s="9"/>
      <c r="L205" s="9"/>
      <c r="M205" s="9"/>
      <c r="N205" s="9"/>
      <c r="O205" s="9"/>
      <c r="P205" s="9"/>
      <c r="Q205" s="9"/>
      <c r="R205" s="9"/>
      <c r="S205" s="9"/>
    </row>
    <row r="206" spans="1:19" x14ac:dyDescent="0.2">
      <c r="A206" t="s">
        <v>147</v>
      </c>
      <c r="B206" s="9" t="s">
        <v>463</v>
      </c>
      <c r="C206" s="9"/>
      <c r="D206" s="9"/>
      <c r="E206" s="9" t="s">
        <v>43</v>
      </c>
      <c r="F206" s="9"/>
      <c r="G206" s="9"/>
      <c r="H206" s="9" t="s">
        <v>464</v>
      </c>
      <c r="I206" s="9"/>
      <c r="J206" s="9"/>
      <c r="K206" s="9"/>
      <c r="L206" s="9"/>
      <c r="M206" s="9"/>
      <c r="N206" s="9"/>
      <c r="O206" s="9"/>
      <c r="P206" s="9"/>
      <c r="Q206" s="9"/>
      <c r="R206" s="9"/>
      <c r="S206" s="9"/>
    </row>
    <row r="207" spans="1:19" x14ac:dyDescent="0.2">
      <c r="A207" t="s">
        <v>147</v>
      </c>
      <c r="B207" s="9" t="s">
        <v>465</v>
      </c>
      <c r="C207" s="9"/>
      <c r="D207" s="9"/>
      <c r="E207" s="9" t="s">
        <v>43</v>
      </c>
      <c r="F207" s="9" t="s">
        <v>466</v>
      </c>
      <c r="G207" s="9"/>
      <c r="H207" s="9" t="s">
        <v>467</v>
      </c>
      <c r="I207" s="9"/>
      <c r="J207" s="9"/>
      <c r="K207" s="9"/>
      <c r="L207" s="9"/>
      <c r="M207" s="9"/>
      <c r="N207" s="9"/>
      <c r="O207" s="9"/>
      <c r="P207" s="9"/>
      <c r="Q207" s="9"/>
      <c r="R207" s="9"/>
      <c r="S207" s="9"/>
    </row>
    <row r="208" spans="1:19" x14ac:dyDescent="0.2">
      <c r="A208" t="s">
        <v>147</v>
      </c>
      <c r="B208" s="9" t="s">
        <v>468</v>
      </c>
      <c r="C208" s="9"/>
      <c r="D208" s="9"/>
      <c r="E208" s="9" t="s">
        <v>469</v>
      </c>
      <c r="F208" s="9"/>
      <c r="G208" s="9"/>
      <c r="H208" s="9" t="s">
        <v>470</v>
      </c>
      <c r="I208" s="9"/>
      <c r="J208" s="9"/>
      <c r="K208" s="9"/>
      <c r="L208" s="9"/>
      <c r="M208" s="9"/>
      <c r="N208" s="9"/>
      <c r="O208" s="9"/>
      <c r="P208" s="9"/>
      <c r="Q208" s="9"/>
      <c r="R208" s="9"/>
      <c r="S208" s="9"/>
    </row>
    <row r="209" spans="1:19" x14ac:dyDescent="0.2">
      <c r="A209" t="s">
        <v>128</v>
      </c>
      <c r="B209" s="9" t="s">
        <v>471</v>
      </c>
      <c r="C209" s="9"/>
      <c r="D209" s="9"/>
      <c r="E209" s="9" t="s">
        <v>43</v>
      </c>
      <c r="F209" s="9"/>
      <c r="G209" s="9"/>
      <c r="H209" s="9" t="s">
        <v>472</v>
      </c>
      <c r="I209" s="9"/>
      <c r="J209" s="9"/>
      <c r="K209" s="9"/>
      <c r="L209" s="9"/>
      <c r="M209" s="9"/>
      <c r="N209" s="9"/>
      <c r="O209" s="9"/>
      <c r="P209" s="9"/>
      <c r="Q209" s="9"/>
      <c r="R209" s="9"/>
      <c r="S209" s="9"/>
    </row>
    <row r="210" spans="1:19" x14ac:dyDescent="0.2">
      <c r="A210" t="s">
        <v>32</v>
      </c>
      <c r="B210" s="9" t="s">
        <v>473</v>
      </c>
      <c r="C210" s="9"/>
      <c r="D210" s="9"/>
      <c r="E210" s="9" t="s">
        <v>23</v>
      </c>
      <c r="F210" s="9"/>
      <c r="G210" s="9"/>
      <c r="H210" s="9" t="s">
        <v>474</v>
      </c>
      <c r="I210" s="9"/>
      <c r="J210" s="9"/>
      <c r="K210" s="9"/>
      <c r="L210" s="9"/>
      <c r="M210" s="9"/>
      <c r="N210" s="9"/>
      <c r="O210" s="9"/>
      <c r="P210" s="9"/>
      <c r="Q210" s="9"/>
      <c r="R210" s="9"/>
      <c r="S210" s="9"/>
    </row>
    <row r="211" spans="1:19" x14ac:dyDescent="0.2">
      <c r="A211" t="s">
        <v>128</v>
      </c>
      <c r="B211" s="9" t="s">
        <v>475</v>
      </c>
      <c r="C211" s="9"/>
      <c r="D211" s="9"/>
      <c r="E211" s="9"/>
      <c r="F211" s="9"/>
      <c r="G211" s="9"/>
      <c r="H211" s="9" t="s">
        <v>476</v>
      </c>
      <c r="I211" s="9"/>
      <c r="J211" s="9"/>
      <c r="K211" s="9"/>
      <c r="L211" s="9"/>
      <c r="M211" s="9"/>
      <c r="N211" s="9"/>
      <c r="O211" s="9"/>
      <c r="P211" s="9"/>
      <c r="Q211" s="9"/>
      <c r="R211" s="9"/>
      <c r="S211" s="9"/>
    </row>
    <row r="212" spans="1:19" x14ac:dyDescent="0.2">
      <c r="A212" t="s">
        <v>32</v>
      </c>
      <c r="B212" s="9" t="s">
        <v>477</v>
      </c>
      <c r="C212" s="9"/>
      <c r="D212" s="9"/>
      <c r="E212" s="9" t="s">
        <v>43</v>
      </c>
      <c r="F212" s="9"/>
      <c r="G212" s="9"/>
      <c r="H212" s="9" t="s">
        <v>478</v>
      </c>
      <c r="I212" s="9"/>
      <c r="J212" s="9"/>
      <c r="K212" s="9"/>
      <c r="L212" s="9"/>
      <c r="M212" s="9"/>
      <c r="N212" s="9"/>
      <c r="O212" s="9"/>
      <c r="P212" s="9"/>
      <c r="Q212" s="9"/>
      <c r="R212" s="9"/>
      <c r="S212" s="9"/>
    </row>
    <row r="213" spans="1:19" x14ac:dyDescent="0.2">
      <c r="A213" t="s">
        <v>147</v>
      </c>
      <c r="B213" s="9" t="s">
        <v>479</v>
      </c>
      <c r="C213" s="9"/>
      <c r="D213" s="9"/>
      <c r="E213" s="9"/>
      <c r="F213" s="9"/>
      <c r="G213" s="9"/>
      <c r="H213" s="9" t="s">
        <v>480</v>
      </c>
      <c r="I213" s="9"/>
      <c r="J213" s="9"/>
      <c r="K213" s="9"/>
      <c r="L213" s="9"/>
      <c r="M213" s="9"/>
      <c r="N213" s="9"/>
      <c r="O213" s="9"/>
      <c r="P213" s="9"/>
      <c r="Q213" s="9"/>
      <c r="R213" s="9"/>
      <c r="S213" s="9"/>
    </row>
    <row r="214" spans="1:19" x14ac:dyDescent="0.2">
      <c r="A214" t="s">
        <v>147</v>
      </c>
      <c r="B214" s="9" t="s">
        <v>481</v>
      </c>
      <c r="C214" s="9"/>
      <c r="D214" s="9"/>
      <c r="E214" s="9" t="s">
        <v>43</v>
      </c>
      <c r="F214" s="9"/>
      <c r="G214" s="9"/>
      <c r="H214" s="9" t="s">
        <v>482</v>
      </c>
      <c r="I214" s="9"/>
      <c r="J214" s="9"/>
      <c r="K214" s="9"/>
      <c r="L214" s="9"/>
      <c r="M214" s="9"/>
      <c r="N214" s="9"/>
      <c r="O214" s="9"/>
      <c r="P214" s="9"/>
      <c r="Q214" s="9"/>
      <c r="R214" s="9"/>
      <c r="S214" s="9"/>
    </row>
    <row r="215" spans="1:19" x14ac:dyDescent="0.2">
      <c r="A215" t="s">
        <v>32</v>
      </c>
      <c r="B215" s="9" t="s">
        <v>483</v>
      </c>
      <c r="C215" s="9"/>
      <c r="D215" s="9" t="s">
        <v>114</v>
      </c>
      <c r="E215" s="9" t="s">
        <v>484</v>
      </c>
      <c r="F215" s="9"/>
      <c r="G215" s="9">
        <v>1621727</v>
      </c>
      <c r="H215" s="9" t="s">
        <v>485</v>
      </c>
      <c r="I215" s="9"/>
      <c r="J215" s="9"/>
      <c r="K215" s="9"/>
      <c r="L215" s="9"/>
      <c r="M215" s="9"/>
      <c r="N215" s="9"/>
      <c r="O215" s="9"/>
      <c r="P215" s="9"/>
      <c r="Q215" s="9"/>
      <c r="R215" s="9"/>
      <c r="S215" s="9"/>
    </row>
    <row r="216" spans="1:19" x14ac:dyDescent="0.2">
      <c r="A216" t="s">
        <v>32</v>
      </c>
      <c r="B216" s="9" t="s">
        <v>486</v>
      </c>
      <c r="C216" s="9"/>
      <c r="D216" s="9" t="s">
        <v>487</v>
      </c>
      <c r="E216" s="9" t="s">
        <v>488</v>
      </c>
      <c r="F216" s="9"/>
      <c r="G216" s="9">
        <v>1624153</v>
      </c>
      <c r="H216" s="9" t="s">
        <v>489</v>
      </c>
      <c r="I216" s="9"/>
      <c r="J216" s="9"/>
      <c r="K216" s="9"/>
      <c r="L216" s="9"/>
      <c r="M216" s="9"/>
      <c r="N216" s="9"/>
      <c r="O216" s="9"/>
      <c r="P216" s="9"/>
      <c r="Q216" s="9"/>
      <c r="R216" s="9"/>
      <c r="S216" s="9"/>
    </row>
    <row r="217" spans="1:19" x14ac:dyDescent="0.2">
      <c r="A217" t="s">
        <v>32</v>
      </c>
      <c r="B217" s="9" t="s">
        <v>490</v>
      </c>
      <c r="C217" s="9"/>
      <c r="D217" s="9" t="s">
        <v>491</v>
      </c>
      <c r="E217" s="9" t="s">
        <v>194</v>
      </c>
      <c r="F217" s="9" t="s">
        <v>492</v>
      </c>
      <c r="G217" s="9" t="s">
        <v>493</v>
      </c>
      <c r="H217" s="9" t="s">
        <v>494</v>
      </c>
      <c r="I217" s="9"/>
      <c r="J217" s="9"/>
      <c r="K217" s="9"/>
      <c r="L217" s="9"/>
      <c r="M217" s="9"/>
      <c r="N217" s="9"/>
      <c r="O217" s="9"/>
      <c r="P217" s="9"/>
      <c r="Q217" s="9"/>
      <c r="R217" s="9"/>
      <c r="S217" s="9"/>
    </row>
    <row r="218" spans="1:19" x14ac:dyDescent="0.2">
      <c r="A218" t="s">
        <v>128</v>
      </c>
      <c r="B218" s="9" t="s">
        <v>140</v>
      </c>
      <c r="C218" s="9"/>
      <c r="D218" s="9"/>
      <c r="E218" s="9" t="s">
        <v>43</v>
      </c>
      <c r="F218" s="9"/>
      <c r="G218" s="9"/>
      <c r="H218" s="9" t="s">
        <v>495</v>
      </c>
      <c r="I218" s="9"/>
      <c r="J218" s="9"/>
      <c r="K218" s="9"/>
      <c r="L218" s="9"/>
      <c r="M218" s="9"/>
      <c r="N218" s="9"/>
      <c r="O218" s="9"/>
      <c r="P218" s="9"/>
      <c r="Q218" s="9"/>
      <c r="R218" s="9"/>
      <c r="S218" s="9"/>
    </row>
    <row r="219" spans="1:19" x14ac:dyDescent="0.2">
      <c r="A219" t="s">
        <v>147</v>
      </c>
      <c r="B219" s="9" t="s">
        <v>496</v>
      </c>
      <c r="C219" s="9"/>
      <c r="D219" s="9"/>
      <c r="E219" s="9" t="s">
        <v>43</v>
      </c>
      <c r="F219" s="9"/>
      <c r="G219" s="9"/>
      <c r="H219" s="9" t="s">
        <v>497</v>
      </c>
      <c r="I219" s="9"/>
      <c r="J219" s="9"/>
      <c r="K219" s="9"/>
      <c r="L219" s="9"/>
      <c r="M219" s="9"/>
      <c r="N219" s="9"/>
      <c r="O219" s="9"/>
      <c r="P219" s="9"/>
      <c r="Q219" s="9"/>
      <c r="R219" s="9"/>
      <c r="S219" s="9"/>
    </row>
    <row r="220" spans="1:19" x14ac:dyDescent="0.2">
      <c r="A220" t="s">
        <v>128</v>
      </c>
      <c r="B220" s="9" t="s">
        <v>498</v>
      </c>
      <c r="C220" s="9"/>
      <c r="D220" s="9"/>
      <c r="E220" s="9" t="s">
        <v>46</v>
      </c>
      <c r="F220" s="9"/>
      <c r="G220" s="9"/>
      <c r="H220" s="9" t="s">
        <v>499</v>
      </c>
      <c r="I220" s="9"/>
      <c r="J220" s="9"/>
      <c r="K220" s="9"/>
      <c r="L220" s="9"/>
      <c r="M220" s="9"/>
      <c r="N220" s="9"/>
      <c r="O220" s="9"/>
      <c r="P220" s="9"/>
      <c r="Q220" s="9"/>
      <c r="R220" s="9"/>
      <c r="S220" s="9"/>
    </row>
    <row r="221" spans="1:19" x14ac:dyDescent="0.2">
      <c r="A221" t="s">
        <v>128</v>
      </c>
      <c r="B221" s="9" t="s">
        <v>498</v>
      </c>
      <c r="C221" s="9"/>
      <c r="D221" s="9"/>
      <c r="E221" s="9" t="s">
        <v>46</v>
      </c>
      <c r="F221" s="9"/>
      <c r="G221" s="9"/>
      <c r="H221" s="9" t="s">
        <v>500</v>
      </c>
      <c r="I221" s="9"/>
      <c r="J221" s="9"/>
      <c r="K221" s="9"/>
      <c r="L221" s="9"/>
      <c r="M221" s="9"/>
      <c r="N221" s="9"/>
      <c r="O221" s="9"/>
      <c r="P221" s="9"/>
      <c r="Q221" s="9"/>
      <c r="R221" s="9"/>
      <c r="S221" s="9"/>
    </row>
    <row r="222" spans="1:19" x14ac:dyDescent="0.2">
      <c r="A222" t="s">
        <v>128</v>
      </c>
      <c r="B222" s="9" t="s">
        <v>498</v>
      </c>
      <c r="C222" s="9"/>
      <c r="D222" s="9"/>
      <c r="E222" s="9" t="s">
        <v>46</v>
      </c>
      <c r="F222" s="9" t="s">
        <v>501</v>
      </c>
      <c r="G222" s="9"/>
      <c r="H222" s="9" t="s">
        <v>502</v>
      </c>
      <c r="I222" s="9"/>
      <c r="J222" s="9"/>
      <c r="K222" s="9"/>
      <c r="L222" s="9"/>
      <c r="M222" s="9"/>
      <c r="N222" s="9"/>
      <c r="O222" s="9"/>
      <c r="P222" s="9"/>
      <c r="Q222" s="9"/>
      <c r="R222" s="9"/>
      <c r="S222" s="9"/>
    </row>
    <row r="223" spans="1:19" x14ac:dyDescent="0.2">
      <c r="A223" t="s">
        <v>32</v>
      </c>
      <c r="B223" s="9" t="s">
        <v>503</v>
      </c>
      <c r="C223" s="9"/>
      <c r="D223" s="9"/>
      <c r="E223" s="9" t="s">
        <v>20</v>
      </c>
      <c r="F223" s="9"/>
      <c r="G223" s="9"/>
      <c r="H223" s="9" t="s">
        <v>504</v>
      </c>
      <c r="I223" s="9"/>
      <c r="J223" s="9"/>
      <c r="K223" s="9"/>
      <c r="L223" s="9"/>
      <c r="M223" s="9"/>
      <c r="N223" s="9"/>
      <c r="O223" s="9"/>
      <c r="P223" s="9"/>
      <c r="Q223" s="9"/>
      <c r="R223" s="9"/>
      <c r="S223" s="9"/>
    </row>
    <row r="224" spans="1:19" x14ac:dyDescent="0.2">
      <c r="A224" t="s">
        <v>32</v>
      </c>
      <c r="B224" s="9" t="s">
        <v>505</v>
      </c>
      <c r="C224" s="9"/>
      <c r="D224" s="9"/>
      <c r="E224" s="9"/>
      <c r="F224" s="9"/>
      <c r="G224" s="9"/>
      <c r="H224" s="9" t="s">
        <v>506</v>
      </c>
      <c r="I224" s="9"/>
      <c r="J224" s="9"/>
      <c r="K224" s="9"/>
      <c r="L224" s="9"/>
      <c r="M224" s="9"/>
      <c r="N224" s="9"/>
      <c r="O224" s="9"/>
      <c r="P224" s="9"/>
      <c r="Q224" s="9"/>
      <c r="R224" s="9"/>
      <c r="S224" s="9"/>
    </row>
    <row r="225" spans="1:19" x14ac:dyDescent="0.2">
      <c r="A225" t="s">
        <v>32</v>
      </c>
      <c r="B225" s="9" t="s">
        <v>507</v>
      </c>
      <c r="C225" s="9" t="s">
        <v>508</v>
      </c>
      <c r="D225" s="9"/>
      <c r="E225" s="9" t="s">
        <v>43</v>
      </c>
      <c r="F225" s="9"/>
      <c r="G225" s="9"/>
      <c r="H225" s="9" t="s">
        <v>509</v>
      </c>
      <c r="I225" s="9"/>
      <c r="J225" s="9"/>
      <c r="K225" s="9"/>
      <c r="L225" s="9"/>
      <c r="M225" s="9"/>
      <c r="N225" s="9"/>
      <c r="O225" s="9"/>
      <c r="P225" s="9"/>
      <c r="Q225" s="9"/>
      <c r="R225" s="9"/>
      <c r="S225" s="9"/>
    </row>
    <row r="226" spans="1:19" x14ac:dyDescent="0.2">
      <c r="A226" t="s">
        <v>32</v>
      </c>
      <c r="B226" s="9" t="s">
        <v>510</v>
      </c>
      <c r="C226" s="9"/>
      <c r="D226" s="9"/>
      <c r="E226" s="9" t="s">
        <v>43</v>
      </c>
      <c r="F226" s="9"/>
      <c r="G226" s="9"/>
      <c r="H226" s="9" t="s">
        <v>511</v>
      </c>
      <c r="I226" s="9"/>
      <c r="J226" s="9"/>
      <c r="K226" s="9"/>
      <c r="L226" s="9"/>
      <c r="M226" s="9"/>
      <c r="N226" s="9"/>
      <c r="O226" s="9"/>
      <c r="P226" s="9"/>
      <c r="Q226" s="9"/>
      <c r="R226" s="9"/>
      <c r="S226" s="9"/>
    </row>
    <row r="227" spans="1:19" x14ac:dyDescent="0.2">
      <c r="A227" t="s">
        <v>147</v>
      </c>
      <c r="B227" s="9" t="s">
        <v>512</v>
      </c>
      <c r="C227" s="9"/>
      <c r="D227" s="9"/>
      <c r="E227" s="9"/>
      <c r="F227" s="9"/>
      <c r="G227" s="9"/>
      <c r="H227" s="9" t="s">
        <v>513</v>
      </c>
      <c r="I227" s="9"/>
      <c r="J227" s="9"/>
      <c r="K227" s="9"/>
      <c r="L227" s="9"/>
      <c r="M227" s="9"/>
      <c r="N227" s="9"/>
      <c r="O227" s="9"/>
      <c r="P227" s="9"/>
      <c r="Q227" s="9"/>
      <c r="R227" s="9"/>
      <c r="S227" s="9"/>
    </row>
    <row r="228" spans="1:19" x14ac:dyDescent="0.2">
      <c r="A228" t="s">
        <v>147</v>
      </c>
      <c r="B228" s="9" t="s">
        <v>512</v>
      </c>
      <c r="C228" s="9"/>
      <c r="D228" s="9"/>
      <c r="E228" s="9"/>
      <c r="F228" s="9"/>
      <c r="G228" s="9"/>
      <c r="H228" s="9" t="s">
        <v>514</v>
      </c>
      <c r="I228" s="9"/>
      <c r="J228" s="9"/>
      <c r="K228" s="9"/>
      <c r="L228" s="9"/>
      <c r="M228" s="9"/>
      <c r="N228" s="9"/>
      <c r="O228" s="9"/>
      <c r="P228" s="9"/>
      <c r="Q228" s="9"/>
      <c r="R228" s="9"/>
      <c r="S228" s="9"/>
    </row>
    <row r="229" spans="1:19" x14ac:dyDescent="0.2">
      <c r="A229" t="s">
        <v>128</v>
      </c>
      <c r="B229" s="9" t="s">
        <v>515</v>
      </c>
      <c r="C229" s="9"/>
      <c r="D229" s="9"/>
      <c r="E229" s="9"/>
      <c r="F229" s="9"/>
      <c r="G229" s="9"/>
      <c r="H229" s="9" t="s">
        <v>516</v>
      </c>
      <c r="I229" s="9"/>
      <c r="J229" s="9"/>
      <c r="K229" s="9"/>
      <c r="L229" s="9"/>
      <c r="M229" s="9"/>
      <c r="N229" s="9"/>
      <c r="O229" s="9"/>
      <c r="P229" s="9"/>
      <c r="Q229" s="9"/>
      <c r="R229" s="9"/>
      <c r="S229" s="9"/>
    </row>
    <row r="230" spans="1:19" x14ac:dyDescent="0.2">
      <c r="A230" t="s">
        <v>32</v>
      </c>
      <c r="B230" s="9" t="s">
        <v>517</v>
      </c>
      <c r="C230" s="9"/>
      <c r="D230" s="9"/>
      <c r="E230" s="9"/>
      <c r="F230" s="9"/>
      <c r="G230" s="9"/>
      <c r="H230" s="9" t="s">
        <v>518</v>
      </c>
      <c r="I230" s="9"/>
      <c r="J230" s="9"/>
      <c r="K230" s="9"/>
      <c r="L230" s="9"/>
      <c r="M230" s="9"/>
      <c r="N230" s="9"/>
      <c r="O230" s="9"/>
      <c r="P230" s="9"/>
      <c r="Q230" s="9"/>
      <c r="R230" s="9"/>
      <c r="S230" s="9"/>
    </row>
    <row r="231" spans="1:19" x14ac:dyDescent="0.2">
      <c r="A231" t="s">
        <v>128</v>
      </c>
      <c r="B231" s="9" t="s">
        <v>519</v>
      </c>
      <c r="C231" s="9"/>
      <c r="D231" s="9"/>
      <c r="E231" s="9" t="s">
        <v>63</v>
      </c>
      <c r="F231" s="9" t="s">
        <v>520</v>
      </c>
      <c r="G231" s="9"/>
      <c r="H231" s="9" t="s">
        <v>521</v>
      </c>
      <c r="I231" s="9"/>
      <c r="J231" s="9"/>
      <c r="K231" s="9"/>
      <c r="L231" s="9"/>
      <c r="M231" s="9"/>
      <c r="N231" s="9"/>
      <c r="O231" s="9"/>
      <c r="P231" s="9"/>
      <c r="Q231" s="9"/>
      <c r="R231" s="9"/>
      <c r="S231" s="9"/>
    </row>
    <row r="232" spans="1:19" x14ac:dyDescent="0.2">
      <c r="A232" t="s">
        <v>147</v>
      </c>
      <c r="B232" s="9" t="s">
        <v>522</v>
      </c>
      <c r="C232" s="9"/>
      <c r="D232" s="9"/>
      <c r="E232" s="9" t="s">
        <v>63</v>
      </c>
      <c r="F232" s="9"/>
      <c r="G232" s="9"/>
      <c r="H232" s="9" t="s">
        <v>523</v>
      </c>
      <c r="I232" s="9"/>
      <c r="J232" s="9"/>
      <c r="K232" s="9"/>
      <c r="L232" s="9"/>
      <c r="M232" s="9"/>
      <c r="N232" s="9"/>
      <c r="O232" s="9"/>
      <c r="P232" s="9"/>
      <c r="Q232" s="9"/>
      <c r="R232" s="9"/>
      <c r="S232" s="9"/>
    </row>
    <row r="233" spans="1:19" x14ac:dyDescent="0.2">
      <c r="A233" t="s">
        <v>147</v>
      </c>
      <c r="B233" s="9" t="s">
        <v>515</v>
      </c>
      <c r="C233" s="9"/>
      <c r="D233" s="9"/>
      <c r="E233" s="9" t="s">
        <v>43</v>
      </c>
      <c r="F233" s="9"/>
      <c r="G233" s="9"/>
      <c r="H233" s="9" t="s">
        <v>524</v>
      </c>
      <c r="I233" s="9"/>
      <c r="J233" s="9"/>
      <c r="K233" s="9"/>
      <c r="L233" s="9"/>
      <c r="M233" s="9"/>
      <c r="N233" s="9"/>
      <c r="O233" s="9"/>
      <c r="P233" s="9"/>
      <c r="Q233" s="9"/>
      <c r="R233" s="9"/>
      <c r="S233" s="9"/>
    </row>
    <row r="234" spans="1:19" x14ac:dyDescent="0.2">
      <c r="A234" t="s">
        <v>147</v>
      </c>
      <c r="B234" s="9" t="s">
        <v>525</v>
      </c>
      <c r="C234" s="9"/>
      <c r="D234" s="9"/>
      <c r="E234" s="9" t="s">
        <v>271</v>
      </c>
      <c r="F234" s="9" t="s">
        <v>458</v>
      </c>
      <c r="G234" s="9"/>
      <c r="H234" s="9" t="s">
        <v>526</v>
      </c>
      <c r="I234" s="9"/>
      <c r="J234" s="9"/>
      <c r="K234" s="9"/>
      <c r="L234" s="9"/>
      <c r="M234" s="9"/>
      <c r="N234" s="9"/>
      <c r="O234" s="9"/>
      <c r="P234" s="9"/>
      <c r="Q234" s="9"/>
      <c r="R234" s="9"/>
      <c r="S234" s="9"/>
    </row>
    <row r="235" spans="1:19" x14ac:dyDescent="0.2">
      <c r="A235" t="s">
        <v>32</v>
      </c>
      <c r="B235" s="9" t="s">
        <v>527</v>
      </c>
      <c r="C235" s="9"/>
      <c r="D235" s="9" t="s">
        <v>528</v>
      </c>
      <c r="E235" s="9" t="s">
        <v>63</v>
      </c>
      <c r="F235" s="9" t="s">
        <v>529</v>
      </c>
      <c r="G235" s="9"/>
      <c r="H235" s="9" t="s">
        <v>530</v>
      </c>
      <c r="I235" s="9"/>
      <c r="J235" s="9"/>
      <c r="K235" s="9"/>
      <c r="L235" s="9"/>
      <c r="M235" s="9"/>
      <c r="N235" s="9"/>
      <c r="O235" s="9"/>
      <c r="P235" s="9"/>
      <c r="Q235" s="9"/>
      <c r="R235" s="9"/>
      <c r="S235" s="9"/>
    </row>
    <row r="236" spans="1:19" x14ac:dyDescent="0.2">
      <c r="A236" t="s">
        <v>32</v>
      </c>
      <c r="B236" s="9" t="s">
        <v>531</v>
      </c>
      <c r="C236" s="9"/>
      <c r="D236" s="9"/>
      <c r="E236" s="9" t="s">
        <v>532</v>
      </c>
      <c r="F236" s="9" t="s">
        <v>401</v>
      </c>
      <c r="G236" s="9"/>
      <c r="H236" s="9" t="s">
        <v>533</v>
      </c>
      <c r="I236" s="9"/>
      <c r="J236" s="9"/>
      <c r="K236" s="9"/>
      <c r="L236" s="9"/>
      <c r="M236" s="9"/>
      <c r="N236" s="9"/>
      <c r="O236" s="9"/>
      <c r="P236" s="9"/>
      <c r="Q236" s="9"/>
      <c r="R236" s="9"/>
      <c r="S236" s="9"/>
    </row>
    <row r="237" spans="1:19" x14ac:dyDescent="0.2">
      <c r="A237" t="s">
        <v>128</v>
      </c>
      <c r="B237" s="9" t="s">
        <v>534</v>
      </c>
      <c r="C237" s="9"/>
      <c r="D237" s="9"/>
      <c r="E237" s="9" t="s">
        <v>132</v>
      </c>
      <c r="F237" s="9"/>
      <c r="G237" s="9"/>
      <c r="H237" s="9" t="s">
        <v>535</v>
      </c>
      <c r="I237" s="9"/>
      <c r="J237" s="9"/>
      <c r="K237" s="9"/>
      <c r="L237" s="9"/>
      <c r="M237" s="9"/>
      <c r="N237" s="9"/>
      <c r="O237" s="9"/>
      <c r="P237" s="9"/>
      <c r="Q237" s="9"/>
      <c r="R237" s="9"/>
      <c r="S237" s="9"/>
    </row>
    <row r="238" spans="1:19" x14ac:dyDescent="0.2">
      <c r="A238" t="s">
        <v>32</v>
      </c>
      <c r="B238" s="9" t="s">
        <v>536</v>
      </c>
      <c r="C238" s="9"/>
      <c r="D238" s="9"/>
      <c r="E238" s="9" t="s">
        <v>401</v>
      </c>
      <c r="F238" s="9"/>
      <c r="G238" s="9"/>
      <c r="H238" s="9" t="s">
        <v>537</v>
      </c>
      <c r="I238" s="9"/>
      <c r="J238" s="9"/>
      <c r="K238" s="9"/>
      <c r="L238" s="9"/>
      <c r="M238" s="9"/>
      <c r="N238" s="9"/>
      <c r="O238" s="9"/>
      <c r="P238" s="9"/>
      <c r="Q238" s="9"/>
      <c r="R238" s="9"/>
      <c r="S238" s="9"/>
    </row>
    <row r="239" spans="1:19" x14ac:dyDescent="0.2">
      <c r="A239" t="s">
        <v>147</v>
      </c>
      <c r="B239" s="9" t="s">
        <v>461</v>
      </c>
      <c r="C239" s="9"/>
      <c r="D239" s="9"/>
      <c r="E239" s="9" t="s">
        <v>43</v>
      </c>
      <c r="F239" s="9"/>
      <c r="G239" s="9"/>
      <c r="H239" s="9" t="s">
        <v>538</v>
      </c>
      <c r="I239" s="9"/>
      <c r="J239" s="9"/>
      <c r="K239" s="9"/>
      <c r="L239" s="9"/>
      <c r="M239" s="9"/>
      <c r="N239" s="9"/>
      <c r="O239" s="9"/>
      <c r="P239" s="9"/>
      <c r="Q239" s="9"/>
      <c r="R239" s="9"/>
      <c r="S239" s="9"/>
    </row>
    <row r="240" spans="1:19" x14ac:dyDescent="0.2">
      <c r="A240" t="s">
        <v>147</v>
      </c>
      <c r="B240" s="9" t="s">
        <v>539</v>
      </c>
      <c r="C240" s="9"/>
      <c r="D240" s="9"/>
      <c r="E240" s="9" t="s">
        <v>43</v>
      </c>
      <c r="F240" s="9"/>
      <c r="G240" s="9"/>
      <c r="H240" s="9" t="s">
        <v>540</v>
      </c>
      <c r="I240" s="9"/>
      <c r="J240" s="9"/>
      <c r="K240" s="9"/>
      <c r="L240" s="9"/>
      <c r="M240" s="9"/>
      <c r="N240" s="9"/>
      <c r="O240" s="9"/>
      <c r="P240" s="9"/>
      <c r="Q240" s="9"/>
      <c r="R240" s="9"/>
      <c r="S240" s="9"/>
    </row>
    <row r="241" spans="1:19" x14ac:dyDescent="0.2">
      <c r="A241" t="s">
        <v>128</v>
      </c>
      <c r="B241" s="9" t="s">
        <v>541</v>
      </c>
      <c r="C241" s="9"/>
      <c r="D241" s="9"/>
      <c r="E241" s="9" t="s">
        <v>542</v>
      </c>
      <c r="F241" s="9"/>
      <c r="G241" s="9">
        <v>1455709</v>
      </c>
      <c r="H241" s="9" t="s">
        <v>543</v>
      </c>
      <c r="I241" s="9"/>
      <c r="J241" s="9"/>
      <c r="K241" s="9"/>
      <c r="L241" s="9"/>
      <c r="M241" s="9"/>
      <c r="N241" s="9"/>
      <c r="O241" s="9"/>
      <c r="P241" s="9"/>
      <c r="Q241" s="9"/>
      <c r="R241" s="9"/>
      <c r="S241" s="9"/>
    </row>
    <row r="242" spans="1:19" x14ac:dyDescent="0.2">
      <c r="A242" t="s">
        <v>32</v>
      </c>
      <c r="B242" s="9" t="s">
        <v>544</v>
      </c>
      <c r="C242" s="9"/>
      <c r="D242" s="9"/>
      <c r="E242" s="9" t="s">
        <v>145</v>
      </c>
      <c r="F242" s="9"/>
      <c r="G242" s="9"/>
      <c r="H242" s="9" t="s">
        <v>545</v>
      </c>
      <c r="I242" s="9"/>
      <c r="J242" s="9"/>
      <c r="K242" s="9"/>
      <c r="L242" s="9"/>
      <c r="M242" s="9"/>
      <c r="N242" s="9"/>
      <c r="O242" s="9"/>
      <c r="P242" s="9"/>
      <c r="Q242" s="9"/>
      <c r="R242" s="9"/>
      <c r="S242" s="9"/>
    </row>
    <row r="243" spans="1:19" x14ac:dyDescent="0.2">
      <c r="A243" t="s">
        <v>147</v>
      </c>
      <c r="B243" s="9" t="s">
        <v>546</v>
      </c>
      <c r="C243" s="9"/>
      <c r="D243" s="9"/>
      <c r="E243" s="9" t="s">
        <v>547</v>
      </c>
      <c r="F243" s="9"/>
      <c r="G243" s="9"/>
      <c r="H243" s="9" t="s">
        <v>548</v>
      </c>
      <c r="I243" s="9"/>
      <c r="J243" s="9"/>
      <c r="K243" s="9"/>
      <c r="L243" s="9"/>
      <c r="M243" s="9"/>
      <c r="N243" s="9"/>
      <c r="O243" s="9"/>
      <c r="P243" s="9"/>
      <c r="Q243" s="9"/>
      <c r="R243" s="9"/>
      <c r="S243" s="9"/>
    </row>
    <row r="244" spans="1:19" x14ac:dyDescent="0.2">
      <c r="A244" t="s">
        <v>549</v>
      </c>
      <c r="B244" s="9" t="s">
        <v>550</v>
      </c>
      <c r="C244" s="9" t="s">
        <v>551</v>
      </c>
      <c r="D244" s="9" t="s">
        <v>552</v>
      </c>
      <c r="E244" s="9" t="s">
        <v>553</v>
      </c>
      <c r="F244" s="9" t="s">
        <v>554</v>
      </c>
      <c r="G244" s="9">
        <v>1732213</v>
      </c>
      <c r="H244" s="9" t="s">
        <v>555</v>
      </c>
      <c r="I244" s="9"/>
      <c r="J244" s="9"/>
      <c r="K244" s="9"/>
      <c r="L244" s="9"/>
      <c r="M244" s="9"/>
      <c r="N244" s="9"/>
      <c r="O244" s="9"/>
      <c r="P244" s="9"/>
      <c r="Q244" s="9"/>
      <c r="R244" s="9"/>
      <c r="S244" s="9"/>
    </row>
    <row r="245" spans="1:19" x14ac:dyDescent="0.2">
      <c r="A245" t="s">
        <v>32</v>
      </c>
      <c r="B245" s="9" t="s">
        <v>556</v>
      </c>
      <c r="C245" s="9"/>
      <c r="D245" s="9"/>
      <c r="E245" s="9" t="s">
        <v>20</v>
      </c>
      <c r="F245" s="9"/>
      <c r="G245" s="9"/>
      <c r="H245" s="9" t="s">
        <v>557</v>
      </c>
      <c r="I245" s="9"/>
      <c r="J245" s="9"/>
      <c r="K245" s="9"/>
      <c r="L245" s="9"/>
      <c r="M245" s="9"/>
      <c r="N245" s="9"/>
      <c r="O245" s="9"/>
      <c r="P245" s="9"/>
      <c r="Q245" s="9"/>
      <c r="R245" s="9"/>
      <c r="S245" s="9"/>
    </row>
    <row r="246" spans="1:19" x14ac:dyDescent="0.2">
      <c r="A246" t="s">
        <v>549</v>
      </c>
      <c r="B246" s="9" t="s">
        <v>550</v>
      </c>
      <c r="C246" s="9" t="s">
        <v>558</v>
      </c>
      <c r="D246" s="9"/>
      <c r="E246" s="9" t="s">
        <v>554</v>
      </c>
      <c r="F246" s="9" t="s">
        <v>553</v>
      </c>
      <c r="G246" s="9">
        <v>1732223</v>
      </c>
      <c r="H246" s="9" t="s">
        <v>559</v>
      </c>
      <c r="I246" s="9"/>
      <c r="J246" s="9"/>
      <c r="K246" s="9"/>
      <c r="L246" s="9"/>
      <c r="M246" s="9"/>
      <c r="N246" s="9"/>
      <c r="O246" s="9"/>
      <c r="P246" s="9"/>
      <c r="Q246" s="9"/>
      <c r="R246" s="9"/>
      <c r="S246" s="9"/>
    </row>
    <row r="247" spans="1:19" x14ac:dyDescent="0.2">
      <c r="A247" t="s">
        <v>32</v>
      </c>
      <c r="B247" s="9" t="s">
        <v>560</v>
      </c>
      <c r="C247" s="9"/>
      <c r="D247" s="9"/>
      <c r="E247" s="9" t="s">
        <v>103</v>
      </c>
      <c r="F247" s="9" t="s">
        <v>561</v>
      </c>
      <c r="G247" s="9"/>
      <c r="H247" s="9" t="s">
        <v>562</v>
      </c>
      <c r="I247" s="9"/>
      <c r="J247" s="9"/>
      <c r="K247" s="9"/>
      <c r="L247" s="9"/>
      <c r="M247" s="9"/>
      <c r="N247" s="9"/>
      <c r="O247" s="9"/>
      <c r="P247" s="9"/>
      <c r="Q247" s="9"/>
      <c r="R247" s="9"/>
      <c r="S247" s="9"/>
    </row>
    <row r="248" spans="1:19" x14ac:dyDescent="0.2">
      <c r="A248" t="s">
        <v>32</v>
      </c>
      <c r="B248" s="9" t="s">
        <v>563</v>
      </c>
      <c r="C248" s="9"/>
      <c r="D248" s="9"/>
      <c r="E248" s="9" t="s">
        <v>43</v>
      </c>
      <c r="F248" s="9"/>
      <c r="G248" s="9" t="s">
        <v>564</v>
      </c>
      <c r="H248" s="9" t="s">
        <v>565</v>
      </c>
      <c r="I248" s="9"/>
      <c r="J248" s="9"/>
      <c r="K248" s="9"/>
      <c r="L248" s="9"/>
      <c r="M248" s="9"/>
      <c r="N248" s="9"/>
      <c r="O248" s="9"/>
      <c r="P248" s="9"/>
      <c r="Q248" s="9"/>
      <c r="R248" s="9"/>
      <c r="S248" s="9"/>
    </row>
    <row r="249" spans="1:19" x14ac:dyDescent="0.2">
      <c r="A249" t="s">
        <v>32</v>
      </c>
      <c r="B249" s="9" t="s">
        <v>566</v>
      </c>
      <c r="C249" s="9"/>
      <c r="D249" s="9"/>
      <c r="E249" s="9"/>
      <c r="F249" s="9"/>
      <c r="G249" s="9"/>
      <c r="H249" s="9" t="s">
        <v>567</v>
      </c>
      <c r="I249" s="9"/>
      <c r="J249" s="9"/>
      <c r="K249" s="9"/>
      <c r="L249" s="9"/>
      <c r="M249" s="9"/>
      <c r="N249" s="9"/>
      <c r="O249" s="9"/>
      <c r="P249" s="9"/>
      <c r="Q249" s="9"/>
      <c r="R249" s="9"/>
      <c r="S249" s="9"/>
    </row>
    <row r="250" spans="1:19" x14ac:dyDescent="0.2">
      <c r="A250" t="s">
        <v>32</v>
      </c>
      <c r="B250" s="9" t="s">
        <v>568</v>
      </c>
      <c r="C250" s="9"/>
      <c r="D250" s="9"/>
      <c r="E250" s="9"/>
      <c r="F250" s="9"/>
      <c r="G250" s="9"/>
      <c r="H250" s="9" t="s">
        <v>569</v>
      </c>
      <c r="I250" s="9"/>
      <c r="J250" s="9"/>
      <c r="K250" s="9"/>
      <c r="L250" s="9"/>
      <c r="M250" s="9"/>
      <c r="N250" s="9"/>
      <c r="O250" s="9"/>
      <c r="P250" s="9"/>
      <c r="Q250" s="9"/>
      <c r="R250" s="9"/>
      <c r="S250" s="9"/>
    </row>
    <row r="251" spans="1:19" x14ac:dyDescent="0.2">
      <c r="A251" t="s">
        <v>32</v>
      </c>
      <c r="B251" s="9" t="s">
        <v>570</v>
      </c>
      <c r="C251" s="9"/>
      <c r="D251" s="9"/>
      <c r="E251" s="9" t="s">
        <v>401</v>
      </c>
      <c r="F251" s="9"/>
      <c r="G251" s="9"/>
      <c r="H251" s="9" t="s">
        <v>571</v>
      </c>
      <c r="I251" s="9"/>
      <c r="J251" s="9"/>
      <c r="K251" s="9"/>
      <c r="L251" s="9"/>
      <c r="M251" s="9"/>
      <c r="N251" s="9"/>
      <c r="O251" s="9"/>
      <c r="P251" s="9"/>
      <c r="Q251" s="9"/>
      <c r="R251" s="9"/>
      <c r="S251" s="9"/>
    </row>
    <row r="252" spans="1:19" x14ac:dyDescent="0.2">
      <c r="A252" t="s">
        <v>32</v>
      </c>
      <c r="B252" s="9" t="s">
        <v>572</v>
      </c>
      <c r="C252" s="9"/>
      <c r="D252" s="9"/>
      <c r="E252" s="9" t="s">
        <v>401</v>
      </c>
      <c r="F252" s="9"/>
      <c r="G252" s="9"/>
      <c r="H252" s="9" t="s">
        <v>573</v>
      </c>
      <c r="I252" s="9"/>
      <c r="J252" s="9"/>
      <c r="K252" s="9"/>
      <c r="L252" s="9"/>
      <c r="M252" s="9"/>
      <c r="N252" s="9"/>
      <c r="O252" s="9"/>
      <c r="P252" s="9"/>
      <c r="Q252" s="9"/>
      <c r="R252" s="9"/>
      <c r="S252" s="9"/>
    </row>
    <row r="253" spans="1:19" x14ac:dyDescent="0.2">
      <c r="A253" t="s">
        <v>32</v>
      </c>
      <c r="B253" s="9" t="s">
        <v>574</v>
      </c>
      <c r="C253" s="9"/>
      <c r="D253" s="9"/>
      <c r="E253" s="9" t="s">
        <v>401</v>
      </c>
      <c r="F253" s="9"/>
      <c r="G253" s="9"/>
      <c r="H253" s="9" t="s">
        <v>575</v>
      </c>
      <c r="I253" s="9"/>
      <c r="J253" s="9"/>
      <c r="K253" s="9"/>
      <c r="L253" s="9"/>
      <c r="M253" s="9"/>
      <c r="N253" s="9"/>
      <c r="O253" s="9"/>
      <c r="P253" s="9"/>
      <c r="Q253" s="9"/>
      <c r="R253" s="9"/>
      <c r="S253" s="9"/>
    </row>
    <row r="254" spans="1:19" x14ac:dyDescent="0.2">
      <c r="A254" t="s">
        <v>32</v>
      </c>
      <c r="B254" s="9" t="s">
        <v>576</v>
      </c>
      <c r="C254" s="9"/>
      <c r="D254" s="9"/>
      <c r="E254" s="9" t="s">
        <v>577</v>
      </c>
      <c r="F254" s="9" t="s">
        <v>578</v>
      </c>
      <c r="G254" s="9"/>
      <c r="H254" s="9" t="s">
        <v>579</v>
      </c>
      <c r="I254" s="9"/>
      <c r="J254" s="9"/>
      <c r="K254" s="9"/>
      <c r="L254" s="9"/>
      <c r="M254" s="9"/>
      <c r="N254" s="9"/>
      <c r="O254" s="9"/>
      <c r="P254" s="9"/>
      <c r="Q254" s="9"/>
      <c r="R254" s="9"/>
      <c r="S254" s="9"/>
    </row>
    <row r="255" spans="1:19" x14ac:dyDescent="0.2">
      <c r="A255" t="s">
        <v>128</v>
      </c>
      <c r="B255" s="9" t="s">
        <v>580</v>
      </c>
      <c r="C255" s="9"/>
      <c r="D255" s="9"/>
      <c r="E255" s="9" t="s">
        <v>439</v>
      </c>
      <c r="F255" s="9"/>
      <c r="G255" s="9"/>
      <c r="H255" s="9" t="s">
        <v>581</v>
      </c>
      <c r="I255" s="9"/>
      <c r="J255" s="9"/>
      <c r="K255" s="9"/>
      <c r="L255" s="9"/>
      <c r="M255" s="9"/>
      <c r="N255" s="9"/>
      <c r="O255" s="9"/>
      <c r="P255" s="9"/>
      <c r="Q255" s="9"/>
      <c r="R255" s="9"/>
      <c r="S255" s="9"/>
    </row>
    <row r="256" spans="1:19" x14ac:dyDescent="0.2">
      <c r="A256" t="s">
        <v>128</v>
      </c>
      <c r="B256" s="9" t="s">
        <v>582</v>
      </c>
      <c r="C256" s="9"/>
      <c r="D256" s="9" t="s">
        <v>38</v>
      </c>
      <c r="E256" s="9" t="s">
        <v>35</v>
      </c>
      <c r="F256" s="9"/>
      <c r="G256" s="9">
        <v>1520843</v>
      </c>
      <c r="H256" s="9" t="s">
        <v>583</v>
      </c>
      <c r="I256" s="9"/>
      <c r="J256" s="9"/>
      <c r="K256" s="9"/>
      <c r="L256" s="9"/>
      <c r="M256" s="9"/>
      <c r="N256" s="9"/>
      <c r="O256" s="9"/>
      <c r="P256" s="9"/>
      <c r="Q256" s="9"/>
      <c r="R256" s="9"/>
      <c r="S256" s="9"/>
    </row>
    <row r="257" spans="1:19" x14ac:dyDescent="0.2">
      <c r="A257" t="s">
        <v>147</v>
      </c>
      <c r="B257" s="9" t="s">
        <v>584</v>
      </c>
      <c r="C257" s="9"/>
      <c r="D257" s="9"/>
      <c r="E257" s="9" t="s">
        <v>585</v>
      </c>
      <c r="F257" s="9" t="s">
        <v>585</v>
      </c>
      <c r="G257" s="9"/>
      <c r="H257" s="9" t="s">
        <v>586</v>
      </c>
      <c r="I257" s="9"/>
      <c r="J257" s="9"/>
      <c r="K257" s="9"/>
      <c r="L257" s="9"/>
      <c r="M257" s="9"/>
      <c r="N257" s="9"/>
      <c r="O257" s="9"/>
      <c r="P257" s="9"/>
      <c r="Q257" s="9"/>
      <c r="R257" s="9"/>
      <c r="S257" s="9"/>
    </row>
    <row r="258" spans="1:19" x14ac:dyDescent="0.2">
      <c r="A258" t="s">
        <v>32</v>
      </c>
      <c r="B258" s="9" t="s">
        <v>587</v>
      </c>
      <c r="C258" s="9"/>
      <c r="D258" s="9"/>
      <c r="E258" s="9" t="s">
        <v>588</v>
      </c>
      <c r="F258" s="9"/>
      <c r="G258" s="9">
        <v>1663363</v>
      </c>
      <c r="H258" s="9" t="s">
        <v>589</v>
      </c>
      <c r="I258" s="9"/>
      <c r="J258" s="9"/>
      <c r="K258" s="9"/>
      <c r="L258" s="9"/>
      <c r="M258" s="9"/>
      <c r="N258" s="9"/>
      <c r="O258" s="9"/>
      <c r="P258" s="9"/>
      <c r="Q258" s="9"/>
      <c r="R258" s="9"/>
      <c r="S258" s="9"/>
    </row>
    <row r="259" spans="1:19" x14ac:dyDescent="0.2">
      <c r="A259" t="s">
        <v>32</v>
      </c>
      <c r="B259" s="9" t="s">
        <v>590</v>
      </c>
      <c r="C259" s="9"/>
      <c r="D259" s="9"/>
      <c r="E259" s="9" t="s">
        <v>591</v>
      </c>
      <c r="F259" s="9"/>
      <c r="G259" s="9"/>
      <c r="H259" s="9" t="s">
        <v>592</v>
      </c>
      <c r="I259" s="9"/>
      <c r="J259" s="9"/>
      <c r="K259" s="9"/>
      <c r="L259" s="9"/>
      <c r="M259" s="9"/>
      <c r="N259" s="9"/>
      <c r="O259" s="9"/>
      <c r="P259" s="9"/>
      <c r="Q259" s="9"/>
      <c r="R259" s="9"/>
      <c r="S259" s="9"/>
    </row>
    <row r="260" spans="1:19" x14ac:dyDescent="0.2">
      <c r="A260" t="s">
        <v>147</v>
      </c>
      <c r="B260" s="9" t="s">
        <v>593</v>
      </c>
      <c r="C260" s="9"/>
      <c r="D260" s="9" t="s">
        <v>594</v>
      </c>
      <c r="E260" s="9" t="s">
        <v>379</v>
      </c>
      <c r="F260" s="9"/>
      <c r="G260" s="9"/>
      <c r="H260" s="9" t="s">
        <v>595</v>
      </c>
      <c r="I260" s="9"/>
      <c r="J260" s="9"/>
      <c r="K260" s="9"/>
      <c r="L260" s="9"/>
      <c r="M260" s="9"/>
      <c r="N260" s="9"/>
      <c r="O260" s="9"/>
      <c r="P260" s="9"/>
      <c r="Q260" s="9"/>
      <c r="R260" s="9"/>
      <c r="S260" s="9"/>
    </row>
    <row r="261" spans="1:19" x14ac:dyDescent="0.2">
      <c r="A261" t="s">
        <v>32</v>
      </c>
      <c r="B261" s="9" t="s">
        <v>596</v>
      </c>
      <c r="C261" s="9"/>
      <c r="D261" s="9"/>
      <c r="E261" s="9" t="s">
        <v>43</v>
      </c>
      <c r="F261" s="9"/>
      <c r="G261" s="9"/>
      <c r="H261" s="9" t="s">
        <v>597</v>
      </c>
      <c r="I261" s="9"/>
      <c r="J261" s="9"/>
      <c r="K261" s="9"/>
      <c r="L261" s="9"/>
      <c r="M261" s="9"/>
      <c r="N261" s="9"/>
      <c r="O261" s="9"/>
      <c r="P261" s="9"/>
      <c r="Q261" s="9"/>
      <c r="R261" s="9"/>
      <c r="S261" s="9"/>
    </row>
    <row r="262" spans="1:19" x14ac:dyDescent="0.2">
      <c r="A262" t="s">
        <v>128</v>
      </c>
      <c r="B262" s="9" t="s">
        <v>598</v>
      </c>
      <c r="C262" s="9"/>
      <c r="D262" s="9" t="s">
        <v>599</v>
      </c>
      <c r="E262" s="9" t="s">
        <v>600</v>
      </c>
      <c r="F262" s="9" t="s">
        <v>39</v>
      </c>
      <c r="G262" s="9">
        <v>1662816</v>
      </c>
      <c r="H262" s="9" t="s">
        <v>601</v>
      </c>
      <c r="I262" s="9"/>
      <c r="J262" s="9"/>
      <c r="K262" s="9"/>
      <c r="L262" s="9"/>
      <c r="M262" s="9"/>
      <c r="N262" s="9"/>
      <c r="O262" s="9"/>
      <c r="P262" s="9"/>
      <c r="Q262" s="9"/>
      <c r="R262" s="9"/>
      <c r="S262" s="9"/>
    </row>
    <row r="263" spans="1:19" x14ac:dyDescent="0.2">
      <c r="A263" t="s">
        <v>549</v>
      </c>
      <c r="B263" s="9" t="s">
        <v>602</v>
      </c>
      <c r="C263" s="9"/>
      <c r="D263" s="9"/>
      <c r="E263" s="9" t="s">
        <v>42</v>
      </c>
      <c r="F263" s="9"/>
      <c r="G263" s="9"/>
      <c r="H263" s="9" t="s">
        <v>603</v>
      </c>
      <c r="I263" s="9"/>
      <c r="J263" s="9"/>
      <c r="K263" s="9"/>
      <c r="L263" s="9"/>
      <c r="M263" s="9"/>
      <c r="N263" s="9"/>
      <c r="O263" s="9"/>
      <c r="P263" s="9"/>
      <c r="Q263" s="9"/>
      <c r="R263" s="9"/>
      <c r="S263" s="9"/>
    </row>
    <row r="264" spans="1:19" x14ac:dyDescent="0.2">
      <c r="A264" t="s">
        <v>32</v>
      </c>
      <c r="B264" s="9" t="s">
        <v>604</v>
      </c>
      <c r="C264" s="9"/>
      <c r="D264" s="9"/>
      <c r="E264" s="9" t="s">
        <v>42</v>
      </c>
      <c r="F264" s="9"/>
      <c r="G264" s="9"/>
      <c r="H264" s="9" t="s">
        <v>605</v>
      </c>
      <c r="I264" s="9"/>
      <c r="J264" s="9"/>
      <c r="K264" s="9"/>
      <c r="L264" s="9"/>
      <c r="M264" s="9"/>
      <c r="N264" s="9"/>
      <c r="O264" s="9"/>
      <c r="P264" s="9"/>
      <c r="Q264" s="9"/>
      <c r="R264" s="9"/>
      <c r="S264" s="9"/>
    </row>
    <row r="265" spans="1:19" x14ac:dyDescent="0.2">
      <c r="A265" t="s">
        <v>32</v>
      </c>
      <c r="B265" s="9" t="s">
        <v>606</v>
      </c>
      <c r="C265" s="9"/>
      <c r="D265" s="9"/>
      <c r="E265" s="9" t="s">
        <v>20</v>
      </c>
      <c r="F265" s="9"/>
      <c r="G265" s="9"/>
      <c r="H265" s="9" t="s">
        <v>607</v>
      </c>
      <c r="I265" s="9"/>
      <c r="J265" s="9"/>
      <c r="K265" s="9"/>
      <c r="L265" s="9"/>
      <c r="M265" s="9"/>
      <c r="N265" s="9"/>
      <c r="O265" s="9"/>
      <c r="P265" s="9"/>
      <c r="Q265" s="9"/>
      <c r="R265" s="9"/>
      <c r="S265" s="9"/>
    </row>
    <row r="266" spans="1:19" x14ac:dyDescent="0.2">
      <c r="A266" t="s">
        <v>128</v>
      </c>
      <c r="B266" s="9" t="s">
        <v>608</v>
      </c>
      <c r="C266" s="9"/>
      <c r="D266" s="9"/>
      <c r="E266" s="9" t="s">
        <v>14</v>
      </c>
      <c r="F266" s="9" t="s">
        <v>609</v>
      </c>
      <c r="G266" s="9"/>
      <c r="H266" s="9" t="s">
        <v>610</v>
      </c>
      <c r="I266" s="9"/>
      <c r="J266" s="9"/>
      <c r="K266" s="9"/>
      <c r="L266" s="9"/>
      <c r="M266" s="9"/>
      <c r="N266" s="9"/>
      <c r="O266" s="9"/>
      <c r="P266" s="9"/>
      <c r="Q266" s="9"/>
      <c r="R266" s="9"/>
      <c r="S266" s="9"/>
    </row>
    <row r="267" spans="1:19" x14ac:dyDescent="0.2">
      <c r="A267" t="s">
        <v>32</v>
      </c>
      <c r="B267" s="9" t="s">
        <v>611</v>
      </c>
      <c r="C267" s="9"/>
      <c r="D267" s="9" t="s">
        <v>612</v>
      </c>
      <c r="E267" s="9" t="s">
        <v>613</v>
      </c>
      <c r="F267" s="9" t="s">
        <v>614</v>
      </c>
      <c r="G267" s="9">
        <v>1538624</v>
      </c>
      <c r="H267" s="9" t="s">
        <v>615</v>
      </c>
      <c r="I267" s="9"/>
      <c r="J267" s="9"/>
      <c r="K267" s="9"/>
      <c r="L267" s="9"/>
      <c r="M267" s="9"/>
      <c r="N267" s="9"/>
      <c r="O267" s="9"/>
      <c r="P267" s="9"/>
      <c r="Q267" s="9"/>
      <c r="R267" s="9"/>
      <c r="S267" s="9"/>
    </row>
    <row r="268" spans="1:19" x14ac:dyDescent="0.2">
      <c r="A268" t="s">
        <v>32</v>
      </c>
      <c r="B268" s="9" t="s">
        <v>616</v>
      </c>
      <c r="C268" s="9"/>
      <c r="D268" s="9"/>
      <c r="E268" s="9" t="s">
        <v>132</v>
      </c>
      <c r="F268" s="9"/>
      <c r="G268" s="9"/>
      <c r="H268" s="9" t="s">
        <v>617</v>
      </c>
      <c r="I268" s="9"/>
      <c r="J268" s="9"/>
      <c r="K268" s="9"/>
      <c r="L268" s="9"/>
      <c r="M268" s="9"/>
      <c r="N268" s="9"/>
      <c r="O268" s="9"/>
      <c r="P268" s="9"/>
      <c r="Q268" s="9"/>
      <c r="R268" s="9"/>
      <c r="S268" s="9"/>
    </row>
    <row r="269" spans="1:19" x14ac:dyDescent="0.2">
      <c r="A269" t="s">
        <v>128</v>
      </c>
      <c r="B269" s="9" t="s">
        <v>618</v>
      </c>
      <c r="C269" s="9"/>
      <c r="D269" s="9"/>
      <c r="E269" s="9" t="s">
        <v>619</v>
      </c>
      <c r="F269" s="9"/>
      <c r="G269" s="9"/>
      <c r="H269" s="9" t="s">
        <v>620</v>
      </c>
      <c r="I269" s="9"/>
      <c r="J269" s="9"/>
      <c r="K269" s="9"/>
      <c r="L269" s="9"/>
      <c r="M269" s="9"/>
      <c r="N269" s="9"/>
      <c r="O269" s="9"/>
      <c r="P269" s="9"/>
      <c r="Q269" s="9"/>
      <c r="R269" s="9"/>
      <c r="S269" s="9"/>
    </row>
    <row r="270" spans="1:19" x14ac:dyDescent="0.2">
      <c r="A270" t="s">
        <v>128</v>
      </c>
      <c r="B270" s="9" t="s">
        <v>621</v>
      </c>
      <c r="C270" s="9"/>
      <c r="D270" s="9"/>
      <c r="E270" s="9" t="s">
        <v>43</v>
      </c>
      <c r="F270" s="9"/>
      <c r="G270" s="9">
        <v>1635137</v>
      </c>
      <c r="H270" s="9" t="s">
        <v>622</v>
      </c>
      <c r="I270" s="9"/>
      <c r="J270" s="9"/>
      <c r="K270" s="9"/>
      <c r="L270" s="9"/>
      <c r="M270" s="9"/>
      <c r="N270" s="9"/>
      <c r="O270" s="9"/>
      <c r="P270" s="9"/>
      <c r="Q270" s="9"/>
      <c r="R270" s="9"/>
      <c r="S270" s="9"/>
    </row>
    <row r="271" spans="1:19" x14ac:dyDescent="0.2">
      <c r="A271" t="s">
        <v>128</v>
      </c>
      <c r="B271" s="9" t="s">
        <v>623</v>
      </c>
      <c r="C271" s="9"/>
      <c r="D271" s="9" t="s">
        <v>203</v>
      </c>
      <c r="E271" s="9" t="s">
        <v>624</v>
      </c>
      <c r="F271" s="9"/>
      <c r="G271" s="9">
        <v>8675309</v>
      </c>
      <c r="H271" s="9" t="s">
        <v>625</v>
      </c>
      <c r="I271" s="9"/>
      <c r="J271" s="9"/>
      <c r="K271" s="9"/>
      <c r="L271" s="9"/>
      <c r="M271" s="9"/>
      <c r="N271" s="9"/>
      <c r="O271" s="9"/>
      <c r="P271" s="9"/>
      <c r="Q271" s="9"/>
      <c r="R271" s="9"/>
      <c r="S271" s="9"/>
    </row>
    <row r="272" spans="1:19" x14ac:dyDescent="0.2">
      <c r="A272" t="s">
        <v>32</v>
      </c>
      <c r="B272" s="9" t="s">
        <v>626</v>
      </c>
      <c r="C272" s="9"/>
      <c r="D272" s="9"/>
      <c r="E272" s="9" t="s">
        <v>274</v>
      </c>
      <c r="F272" s="9"/>
      <c r="G272" s="9"/>
      <c r="H272" s="9" t="s">
        <v>627</v>
      </c>
      <c r="I272" s="9"/>
      <c r="J272" s="9"/>
      <c r="K272" s="9"/>
      <c r="L272" s="9"/>
      <c r="M272" s="9"/>
      <c r="N272" s="9"/>
      <c r="O272" s="9"/>
      <c r="P272" s="9"/>
      <c r="Q272" s="9"/>
      <c r="R272" s="9"/>
      <c r="S272" s="9"/>
    </row>
    <row r="273" spans="1:19" x14ac:dyDescent="0.2">
      <c r="A273" t="s">
        <v>49</v>
      </c>
      <c r="B273" s="9" t="s">
        <v>628</v>
      </c>
      <c r="C273" s="9"/>
      <c r="D273" s="9"/>
      <c r="E273" s="9" t="s">
        <v>629</v>
      </c>
      <c r="F273" s="9" t="s">
        <v>630</v>
      </c>
      <c r="G273" s="9">
        <v>1332703</v>
      </c>
      <c r="H273" s="9" t="s">
        <v>631</v>
      </c>
      <c r="I273" s="9"/>
      <c r="J273" s="9"/>
      <c r="K273" s="9"/>
      <c r="L273" s="9"/>
      <c r="M273" s="9"/>
      <c r="N273" s="9"/>
      <c r="O273" s="9"/>
      <c r="P273" s="9"/>
      <c r="Q273" s="9"/>
      <c r="R273" s="9"/>
      <c r="S273" s="9"/>
    </row>
    <row r="274" spans="1:19" x14ac:dyDescent="0.2">
      <c r="A274" t="s">
        <v>32</v>
      </c>
      <c r="B274" s="9" t="s">
        <v>632</v>
      </c>
      <c r="C274" s="9"/>
      <c r="D274" s="9"/>
      <c r="E274" s="9" t="s">
        <v>14</v>
      </c>
      <c r="F274" s="9"/>
      <c r="G274" s="9">
        <v>20175032</v>
      </c>
      <c r="H274" s="9" t="s">
        <v>633</v>
      </c>
      <c r="I274" s="9"/>
      <c r="J274" s="9"/>
      <c r="K274" s="9"/>
      <c r="L274" s="9"/>
      <c r="M274" s="9"/>
      <c r="N274" s="9"/>
      <c r="O274" s="9"/>
      <c r="P274" s="9"/>
      <c r="Q274" s="9"/>
      <c r="R274" s="9"/>
      <c r="S274" s="9"/>
    </row>
    <row r="275" spans="1:19" x14ac:dyDescent="0.2">
      <c r="A275" t="s">
        <v>128</v>
      </c>
      <c r="B275" s="9" t="s">
        <v>634</v>
      </c>
      <c r="C275" s="9"/>
      <c r="D275" s="9"/>
      <c r="E275" s="9" t="s">
        <v>43</v>
      </c>
      <c r="F275" s="9"/>
      <c r="G275" s="9">
        <v>1727401</v>
      </c>
      <c r="H275" s="9" t="s">
        <v>635</v>
      </c>
      <c r="I275" s="9"/>
      <c r="J275" s="9"/>
      <c r="K275" s="9"/>
      <c r="L275" s="9"/>
      <c r="M275" s="9"/>
      <c r="N275" s="9"/>
      <c r="O275" s="9"/>
      <c r="P275" s="9"/>
      <c r="Q275" s="9"/>
      <c r="R275" s="9"/>
      <c r="S275" s="9"/>
    </row>
    <row r="276" spans="1:19" x14ac:dyDescent="0.2">
      <c r="A276" t="s">
        <v>128</v>
      </c>
      <c r="B276" s="9" t="s">
        <v>636</v>
      </c>
      <c r="C276" s="9"/>
      <c r="D276" s="9" t="s">
        <v>637</v>
      </c>
      <c r="E276" s="9" t="s">
        <v>638</v>
      </c>
      <c r="F276" s="9" t="s">
        <v>639</v>
      </c>
      <c r="G276" s="9"/>
      <c r="H276" s="9" t="s">
        <v>640</v>
      </c>
      <c r="I276" s="9"/>
      <c r="J276" s="9"/>
      <c r="K276" s="9"/>
      <c r="L276" s="9"/>
      <c r="M276" s="9"/>
      <c r="N276" s="9"/>
      <c r="O276" s="9"/>
      <c r="P276" s="9"/>
      <c r="Q276" s="9"/>
      <c r="R276" s="9"/>
      <c r="S276" s="9"/>
    </row>
    <row r="277" spans="1:19" x14ac:dyDescent="0.2">
      <c r="A277" t="s">
        <v>32</v>
      </c>
      <c r="B277" s="9" t="s">
        <v>641</v>
      </c>
      <c r="C277" s="9"/>
      <c r="D277" s="9" t="s">
        <v>642</v>
      </c>
      <c r="E277" s="9" t="s">
        <v>245</v>
      </c>
      <c r="F277" s="9" t="s">
        <v>246</v>
      </c>
      <c r="G277" s="9" t="s">
        <v>643</v>
      </c>
      <c r="H277" s="9" t="s">
        <v>644</v>
      </c>
      <c r="I277" s="9"/>
      <c r="J277" s="9"/>
      <c r="K277" s="9"/>
      <c r="L277" s="9"/>
      <c r="M277" s="9"/>
      <c r="N277" s="9"/>
      <c r="O277" s="9"/>
      <c r="P277" s="9"/>
      <c r="Q277" s="9"/>
      <c r="R277" s="9"/>
      <c r="S277" s="9"/>
    </row>
    <row r="278" spans="1:19" x14ac:dyDescent="0.2">
      <c r="A278" t="s">
        <v>147</v>
      </c>
      <c r="B278" s="9" t="s">
        <v>645</v>
      </c>
      <c r="C278" s="9"/>
      <c r="D278" s="9"/>
      <c r="E278" s="9" t="s">
        <v>81</v>
      </c>
      <c r="F278" s="9" t="s">
        <v>646</v>
      </c>
      <c r="G278" s="9">
        <v>20160836</v>
      </c>
      <c r="H278" s="9" t="s">
        <v>647</v>
      </c>
      <c r="I278" s="9"/>
      <c r="J278" s="9"/>
      <c r="K278" s="9"/>
      <c r="L278" s="9"/>
      <c r="M278" s="9"/>
      <c r="N278" s="9"/>
      <c r="O278" s="9"/>
      <c r="P278" s="9"/>
      <c r="Q278" s="9"/>
      <c r="R278" s="9"/>
      <c r="S278" s="9"/>
    </row>
    <row r="279" spans="1:19" x14ac:dyDescent="0.2">
      <c r="A279" t="s">
        <v>128</v>
      </c>
      <c r="B279" s="9" t="s">
        <v>648</v>
      </c>
      <c r="C279" s="9"/>
      <c r="D279" s="9"/>
      <c r="E279" s="9" t="s">
        <v>23</v>
      </c>
      <c r="F279" s="9"/>
      <c r="G279" s="9"/>
      <c r="H279" s="9" t="s">
        <v>649</v>
      </c>
      <c r="I279" s="9"/>
      <c r="J279" s="9"/>
      <c r="K279" s="9"/>
      <c r="L279" s="9"/>
      <c r="M279" s="9"/>
      <c r="N279" s="9"/>
      <c r="O279" s="9"/>
      <c r="P279" s="9"/>
      <c r="Q279" s="9"/>
      <c r="R279" s="9"/>
      <c r="S279" s="9"/>
    </row>
    <row r="280" spans="1:19" x14ac:dyDescent="0.2">
      <c r="A280" t="s">
        <v>549</v>
      </c>
      <c r="B280" s="9" t="s">
        <v>650</v>
      </c>
      <c r="C280" s="9"/>
      <c r="D280" s="9"/>
      <c r="E280" s="9" t="s">
        <v>651</v>
      </c>
      <c r="F280" s="9"/>
      <c r="G280" s="9"/>
      <c r="H280" s="9" t="s">
        <v>652</v>
      </c>
      <c r="I280" s="9"/>
      <c r="J280" s="9"/>
      <c r="K280" s="9"/>
      <c r="L280" s="9"/>
      <c r="M280" s="9"/>
      <c r="N280" s="9"/>
      <c r="O280" s="9"/>
      <c r="P280" s="9"/>
      <c r="Q280" s="9"/>
      <c r="R280" s="9"/>
      <c r="S280" s="9"/>
    </row>
    <row r="281" spans="1:19" x14ac:dyDescent="0.2">
      <c r="A281" t="s">
        <v>128</v>
      </c>
      <c r="B281" s="9" t="s">
        <v>653</v>
      </c>
      <c r="C281" s="9"/>
      <c r="D281" s="9"/>
      <c r="E281" s="9" t="s">
        <v>654</v>
      </c>
      <c r="F281" s="9" t="s">
        <v>655</v>
      </c>
      <c r="G281" s="9">
        <v>1344705</v>
      </c>
      <c r="H281" s="9" t="s">
        <v>656</v>
      </c>
      <c r="I281" s="9"/>
      <c r="J281" s="9"/>
      <c r="K281" s="9"/>
      <c r="L281" s="9"/>
      <c r="M281" s="9"/>
      <c r="N281" s="9"/>
      <c r="O281" s="9"/>
      <c r="P281" s="9"/>
      <c r="Q281" s="9"/>
      <c r="R281" s="9"/>
      <c r="S281" s="9"/>
    </row>
    <row r="282" spans="1:19" x14ac:dyDescent="0.2">
      <c r="A282" t="s">
        <v>147</v>
      </c>
      <c r="B282" s="9" t="s">
        <v>140</v>
      </c>
      <c r="C282" s="9"/>
      <c r="D282" s="9"/>
      <c r="E282" s="9" t="s">
        <v>43</v>
      </c>
      <c r="F282" s="9"/>
      <c r="G282" s="9"/>
      <c r="H282" s="9" t="s">
        <v>657</v>
      </c>
      <c r="I282" s="9"/>
      <c r="J282" s="9"/>
      <c r="K282" s="9"/>
      <c r="L282" s="9"/>
      <c r="M282" s="9"/>
      <c r="N282" s="9"/>
      <c r="O282" s="9"/>
      <c r="P282" s="9"/>
      <c r="Q282" s="9"/>
      <c r="R282" s="9"/>
      <c r="S282" s="9"/>
    </row>
    <row r="283" spans="1:19" x14ac:dyDescent="0.2">
      <c r="A283" t="s">
        <v>147</v>
      </c>
      <c r="B283" s="9" t="s">
        <v>658</v>
      </c>
      <c r="C283" s="9"/>
      <c r="D283" s="9"/>
      <c r="E283" s="9" t="s">
        <v>43</v>
      </c>
      <c r="F283" s="9"/>
      <c r="G283" s="9"/>
      <c r="H283" s="9" t="s">
        <v>659</v>
      </c>
      <c r="I283" s="9"/>
      <c r="J283" s="9"/>
      <c r="K283" s="9"/>
      <c r="L283" s="9"/>
      <c r="M283" s="9"/>
      <c r="N283" s="9"/>
      <c r="O283" s="9"/>
      <c r="P283" s="9"/>
      <c r="Q283" s="9"/>
      <c r="R283" s="9"/>
      <c r="S283" s="9"/>
    </row>
    <row r="284" spans="1:19" x14ac:dyDescent="0.2">
      <c r="A284" t="s">
        <v>128</v>
      </c>
      <c r="B284" s="9" t="s">
        <v>660</v>
      </c>
      <c r="C284" s="9"/>
      <c r="D284" s="9" t="s">
        <v>661</v>
      </c>
      <c r="E284" s="9" t="s">
        <v>662</v>
      </c>
      <c r="F284" s="9" t="s">
        <v>663</v>
      </c>
      <c r="G284" s="9" t="s">
        <v>664</v>
      </c>
      <c r="H284" s="9" t="s">
        <v>665</v>
      </c>
      <c r="I284" s="9"/>
      <c r="J284" s="9"/>
      <c r="K284" s="9"/>
      <c r="L284" s="9"/>
      <c r="M284" s="9"/>
      <c r="N284" s="9"/>
      <c r="O284" s="9"/>
      <c r="P284" s="9"/>
      <c r="Q284" s="9"/>
      <c r="R284" s="9"/>
      <c r="S284" s="9"/>
    </row>
    <row r="285" spans="1:19" x14ac:dyDescent="0.2">
      <c r="A285" t="s">
        <v>49</v>
      </c>
      <c r="B285" s="9" t="s">
        <v>666</v>
      </c>
      <c r="C285" s="9"/>
      <c r="D285" s="9"/>
      <c r="E285" s="9" t="s">
        <v>47</v>
      </c>
      <c r="F285" s="9" t="s">
        <v>667</v>
      </c>
      <c r="G285" s="9"/>
      <c r="H285" s="9" t="s">
        <v>668</v>
      </c>
      <c r="I285" s="9"/>
      <c r="J285" s="9"/>
      <c r="K285" s="9"/>
      <c r="L285" s="9"/>
      <c r="M285" s="9"/>
      <c r="N285" s="9"/>
      <c r="O285" s="9"/>
      <c r="P285" s="9"/>
      <c r="Q285" s="9"/>
      <c r="R285" s="9"/>
      <c r="S285" s="9"/>
    </row>
    <row r="286" spans="1:19" x14ac:dyDescent="0.2">
      <c r="A286" t="s">
        <v>147</v>
      </c>
      <c r="B286" s="9" t="s">
        <v>669</v>
      </c>
      <c r="C286" s="9"/>
      <c r="D286" s="9"/>
      <c r="E286" s="9" t="s">
        <v>670</v>
      </c>
      <c r="F286" s="9"/>
      <c r="G286" s="9"/>
      <c r="H286" s="9" t="s">
        <v>671</v>
      </c>
      <c r="I286" s="9"/>
      <c r="J286" s="9"/>
      <c r="K286" s="9"/>
      <c r="L286" s="9"/>
      <c r="M286" s="9"/>
      <c r="N286" s="9"/>
      <c r="O286" s="9"/>
      <c r="P286" s="9"/>
      <c r="Q286" s="9"/>
      <c r="R286" s="9"/>
      <c r="S286" s="9"/>
    </row>
    <row r="287" spans="1:19" x14ac:dyDescent="0.2">
      <c r="A287" t="s">
        <v>32</v>
      </c>
      <c r="B287" s="9" t="s">
        <v>672</v>
      </c>
      <c r="C287" s="9"/>
      <c r="D287" s="9"/>
      <c r="E287" s="9" t="s">
        <v>43</v>
      </c>
      <c r="F287" s="9"/>
      <c r="G287" s="9"/>
      <c r="H287" s="9" t="s">
        <v>673</v>
      </c>
      <c r="I287" s="9"/>
      <c r="J287" s="9"/>
      <c r="K287" s="9"/>
      <c r="L287" s="9"/>
      <c r="M287" s="9"/>
      <c r="N287" s="9"/>
      <c r="O287" s="9"/>
      <c r="P287" s="9"/>
      <c r="Q287" s="9"/>
      <c r="R287" s="9"/>
      <c r="S287" s="9"/>
    </row>
    <row r="288" spans="1:19" x14ac:dyDescent="0.2">
      <c r="A288" t="s">
        <v>147</v>
      </c>
      <c r="B288" s="9" t="s">
        <v>43</v>
      </c>
      <c r="C288" s="9"/>
      <c r="D288" s="9"/>
      <c r="E288" s="9" t="s">
        <v>43</v>
      </c>
      <c r="F288" s="9"/>
      <c r="G288" s="9"/>
      <c r="H288" s="9" t="s">
        <v>674</v>
      </c>
      <c r="I288" s="9"/>
      <c r="J288" s="9"/>
      <c r="K288" s="9"/>
      <c r="L288" s="9"/>
      <c r="M288" s="9"/>
      <c r="N288" s="9"/>
      <c r="O288" s="9"/>
      <c r="P288" s="9"/>
      <c r="Q288" s="9"/>
      <c r="R288" s="9"/>
      <c r="S288" s="9"/>
    </row>
    <row r="289" spans="1:19" x14ac:dyDescent="0.2">
      <c r="A289" t="s">
        <v>49</v>
      </c>
      <c r="B289" s="9" t="s">
        <v>675</v>
      </c>
      <c r="C289" s="9"/>
      <c r="D289" s="9"/>
      <c r="E289" s="9" t="s">
        <v>271</v>
      </c>
      <c r="F289" s="9"/>
      <c r="G289" s="9"/>
      <c r="H289" s="9" t="s">
        <v>676</v>
      </c>
      <c r="I289" s="9"/>
      <c r="J289" s="9"/>
      <c r="K289" s="9"/>
      <c r="L289" s="9"/>
      <c r="M289" s="9"/>
      <c r="N289" s="9"/>
      <c r="O289" s="9"/>
      <c r="P289" s="9"/>
      <c r="Q289" s="9"/>
      <c r="R289" s="9"/>
      <c r="S289" s="9"/>
    </row>
    <row r="290" spans="1:19" x14ac:dyDescent="0.2">
      <c r="A290" t="s">
        <v>147</v>
      </c>
      <c r="B290" s="9" t="s">
        <v>677</v>
      </c>
      <c r="C290" s="9"/>
      <c r="D290" s="9"/>
      <c r="E290" s="9"/>
      <c r="F290" s="9"/>
      <c r="G290" s="9"/>
      <c r="H290" s="9" t="s">
        <v>678</v>
      </c>
      <c r="I290" s="9"/>
      <c r="J290" s="9"/>
      <c r="K290" s="9"/>
      <c r="L290" s="9"/>
      <c r="M290" s="9"/>
      <c r="N290" s="9"/>
      <c r="O290" s="9"/>
      <c r="P290" s="9"/>
      <c r="Q290" s="9"/>
      <c r="R290" s="9"/>
      <c r="S290" s="9"/>
    </row>
    <row r="291" spans="1:19" x14ac:dyDescent="0.2">
      <c r="A291" t="s">
        <v>49</v>
      </c>
      <c r="B291" s="9" t="s">
        <v>679</v>
      </c>
      <c r="C291" s="9"/>
      <c r="D291" s="9"/>
      <c r="E291" s="9" t="s">
        <v>662</v>
      </c>
      <c r="F291" s="9" t="s">
        <v>680</v>
      </c>
      <c r="G291" s="9"/>
      <c r="H291" s="9" t="s">
        <v>681</v>
      </c>
      <c r="I291" s="9"/>
      <c r="J291" s="9"/>
      <c r="K291" s="9"/>
      <c r="L291" s="9"/>
      <c r="M291" s="9"/>
      <c r="N291" s="9"/>
      <c r="O291" s="9"/>
      <c r="P291" s="9"/>
      <c r="Q291" s="9"/>
      <c r="R291" s="9"/>
      <c r="S291" s="9"/>
    </row>
    <row r="292" spans="1:19" x14ac:dyDescent="0.2">
      <c r="A292" t="s">
        <v>32</v>
      </c>
      <c r="B292" s="9" t="s">
        <v>682</v>
      </c>
      <c r="C292" s="9"/>
      <c r="D292" s="9"/>
      <c r="E292" s="9" t="s">
        <v>43</v>
      </c>
      <c r="F292" s="9"/>
      <c r="G292" s="9"/>
      <c r="H292" s="9" t="s">
        <v>683</v>
      </c>
      <c r="I292" s="9"/>
      <c r="J292" s="9"/>
      <c r="K292" s="9"/>
      <c r="L292" s="9"/>
      <c r="M292" s="9"/>
      <c r="N292" s="9"/>
      <c r="O292" s="9"/>
      <c r="P292" s="9"/>
      <c r="Q292" s="9"/>
      <c r="R292" s="9"/>
      <c r="S292" s="9"/>
    </row>
    <row r="293" spans="1:19" x14ac:dyDescent="0.2">
      <c r="A293" t="s">
        <v>32</v>
      </c>
      <c r="B293" s="9" t="s">
        <v>684</v>
      </c>
      <c r="C293" s="9"/>
      <c r="D293" s="9"/>
      <c r="E293" s="9" t="s">
        <v>239</v>
      </c>
      <c r="F293" s="9" t="s">
        <v>274</v>
      </c>
      <c r="G293" s="9" t="s">
        <v>685</v>
      </c>
      <c r="H293" s="9" t="s">
        <v>686</v>
      </c>
      <c r="I293" s="9"/>
      <c r="J293" s="9"/>
      <c r="K293" s="9"/>
      <c r="L293" s="9"/>
      <c r="M293" s="9"/>
      <c r="N293" s="9"/>
      <c r="O293" s="9"/>
      <c r="P293" s="9"/>
      <c r="Q293" s="9"/>
      <c r="R293" s="9"/>
      <c r="S293" s="9"/>
    </row>
    <row r="294" spans="1:19" x14ac:dyDescent="0.2">
      <c r="A294" t="s">
        <v>32</v>
      </c>
      <c r="B294" s="9" t="s">
        <v>687</v>
      </c>
      <c r="C294" s="9"/>
      <c r="D294" s="9"/>
      <c r="E294" s="9" t="s">
        <v>239</v>
      </c>
      <c r="F294" s="9" t="s">
        <v>688</v>
      </c>
      <c r="G294" s="9"/>
      <c r="H294" s="9" t="s">
        <v>689</v>
      </c>
      <c r="I294" s="9"/>
      <c r="J294" s="9"/>
      <c r="K294" s="9"/>
      <c r="L294" s="9"/>
      <c r="M294" s="9"/>
      <c r="N294" s="9"/>
      <c r="O294" s="9"/>
      <c r="P294" s="9"/>
      <c r="Q294" s="9"/>
      <c r="R294" s="9"/>
      <c r="S294" s="9"/>
    </row>
    <row r="295" spans="1:19" x14ac:dyDescent="0.2">
      <c r="A295" t="s">
        <v>128</v>
      </c>
      <c r="B295" s="9" t="s">
        <v>690</v>
      </c>
      <c r="C295" s="9"/>
      <c r="D295" s="9"/>
      <c r="E295" s="9" t="s">
        <v>43</v>
      </c>
      <c r="F295" s="9"/>
      <c r="G295" s="9"/>
      <c r="H295" s="9" t="s">
        <v>691</v>
      </c>
      <c r="I295" s="9"/>
      <c r="J295" s="9"/>
      <c r="K295" s="9"/>
      <c r="L295" s="9"/>
      <c r="M295" s="9"/>
      <c r="N295" s="9"/>
      <c r="O295" s="9"/>
      <c r="P295" s="9"/>
      <c r="Q295" s="9"/>
      <c r="R295" s="9"/>
      <c r="S295" s="9"/>
    </row>
    <row r="296" spans="1:19" x14ac:dyDescent="0.2">
      <c r="A296" t="s">
        <v>49</v>
      </c>
      <c r="B296" s="9" t="s">
        <v>692</v>
      </c>
      <c r="C296" s="9"/>
      <c r="D296" s="9"/>
      <c r="E296" s="9" t="s">
        <v>638</v>
      </c>
      <c r="F296" s="9" t="s">
        <v>23</v>
      </c>
      <c r="G296" s="9"/>
      <c r="H296" s="9" t="s">
        <v>693</v>
      </c>
      <c r="I296" s="9"/>
      <c r="J296" s="9"/>
      <c r="K296" s="9"/>
      <c r="L296" s="9"/>
      <c r="M296" s="9"/>
      <c r="N296" s="9"/>
      <c r="O296" s="9"/>
      <c r="P296" s="9"/>
      <c r="Q296" s="9"/>
      <c r="R296" s="9"/>
      <c r="S296" s="9"/>
    </row>
    <row r="297" spans="1:19" x14ac:dyDescent="0.2">
      <c r="A297" t="s">
        <v>147</v>
      </c>
      <c r="B297" s="9" t="s">
        <v>694</v>
      </c>
      <c r="C297" s="9"/>
      <c r="D297" s="9" t="s">
        <v>695</v>
      </c>
      <c r="E297" s="9" t="s">
        <v>145</v>
      </c>
      <c r="F297" s="9" t="s">
        <v>696</v>
      </c>
      <c r="G297" s="9"/>
      <c r="H297" s="9" t="s">
        <v>697</v>
      </c>
      <c r="I297" s="9"/>
      <c r="J297" s="9"/>
      <c r="K297" s="9"/>
      <c r="L297" s="9"/>
      <c r="M297" s="9"/>
      <c r="N297" s="9"/>
      <c r="O297" s="9"/>
      <c r="P297" s="9"/>
      <c r="Q297" s="9"/>
      <c r="R297" s="9"/>
      <c r="S297" s="9"/>
    </row>
    <row r="298" spans="1:19" x14ac:dyDescent="0.2">
      <c r="A298" t="s">
        <v>128</v>
      </c>
      <c r="B298" s="9" t="s">
        <v>698</v>
      </c>
      <c r="C298" s="9"/>
      <c r="D298" s="9" t="s">
        <v>699</v>
      </c>
      <c r="E298" s="9" t="s">
        <v>430</v>
      </c>
      <c r="F298" s="9" t="s">
        <v>700</v>
      </c>
      <c r="G298" s="9" t="s">
        <v>701</v>
      </c>
      <c r="H298" s="9" t="s">
        <v>702</v>
      </c>
      <c r="I298" s="9"/>
      <c r="J298" s="9"/>
      <c r="K298" s="9"/>
      <c r="L298" s="9"/>
      <c r="M298" s="9"/>
      <c r="N298" s="9"/>
      <c r="O298" s="9"/>
      <c r="P298" s="9"/>
      <c r="Q298" s="9"/>
      <c r="R298" s="9"/>
      <c r="S298" s="9"/>
    </row>
    <row r="299" spans="1:19" x14ac:dyDescent="0.2">
      <c r="A299" t="s">
        <v>49</v>
      </c>
      <c r="B299" s="9" t="s">
        <v>703</v>
      </c>
      <c r="C299" s="9"/>
      <c r="D299" s="9"/>
      <c r="E299" s="9" t="s">
        <v>43</v>
      </c>
      <c r="F299" s="9"/>
      <c r="G299" s="9"/>
      <c r="H299" s="9" t="s">
        <v>704</v>
      </c>
      <c r="I299" s="9"/>
      <c r="J299" s="9"/>
      <c r="K299" s="9"/>
      <c r="L299" s="9"/>
      <c r="M299" s="9"/>
      <c r="N299" s="9"/>
      <c r="O299" s="9"/>
      <c r="P299" s="9"/>
      <c r="Q299" s="9"/>
      <c r="R299" s="9"/>
      <c r="S299" s="9"/>
    </row>
    <row r="300" spans="1:19" x14ac:dyDescent="0.2">
      <c r="A300" t="s">
        <v>128</v>
      </c>
      <c r="B300" s="9" t="s">
        <v>705</v>
      </c>
      <c r="C300" s="9"/>
      <c r="D300" s="9"/>
      <c r="E300" s="9" t="s">
        <v>43</v>
      </c>
      <c r="F300" s="9"/>
      <c r="G300" s="9"/>
      <c r="H300" s="9" t="s">
        <v>706</v>
      </c>
      <c r="I300" s="9"/>
      <c r="J300" s="9"/>
      <c r="K300" s="9"/>
      <c r="L300" s="9"/>
      <c r="M300" s="9"/>
      <c r="N300" s="9"/>
      <c r="O300" s="9"/>
      <c r="P300" s="9"/>
      <c r="Q300" s="9"/>
      <c r="R300" s="9"/>
      <c r="S300" s="9"/>
    </row>
    <row r="301" spans="1:19" x14ac:dyDescent="0.2">
      <c r="A301" t="s">
        <v>128</v>
      </c>
      <c r="B301" s="9" t="s">
        <v>707</v>
      </c>
      <c r="C301" s="9"/>
      <c r="D301" s="9" t="s">
        <v>708</v>
      </c>
      <c r="E301" s="9" t="s">
        <v>430</v>
      </c>
      <c r="F301" s="9" t="s">
        <v>709</v>
      </c>
      <c r="G301" s="9" t="s">
        <v>710</v>
      </c>
      <c r="H301" s="9" t="s">
        <v>711</v>
      </c>
      <c r="I301" s="9"/>
      <c r="J301" s="9"/>
      <c r="K301" s="9"/>
      <c r="L301" s="9"/>
      <c r="M301" s="9"/>
      <c r="N301" s="9"/>
      <c r="O301" s="9"/>
      <c r="P301" s="9"/>
      <c r="Q301" s="9"/>
      <c r="R301" s="9"/>
      <c r="S301" s="9"/>
    </row>
    <row r="302" spans="1:19" x14ac:dyDescent="0.2">
      <c r="A302" t="s">
        <v>32</v>
      </c>
      <c r="B302" s="9" t="s">
        <v>712</v>
      </c>
      <c r="C302" s="9"/>
      <c r="D302" s="9"/>
      <c r="E302" s="9" t="s">
        <v>132</v>
      </c>
      <c r="F302" s="9"/>
      <c r="G302" s="9"/>
      <c r="H302" s="9" t="s">
        <v>713</v>
      </c>
      <c r="I302" s="9"/>
      <c r="J302" s="9"/>
      <c r="K302" s="9"/>
      <c r="L302" s="9"/>
      <c r="M302" s="9"/>
      <c r="N302" s="9"/>
      <c r="O302" s="9"/>
      <c r="P302" s="9"/>
      <c r="Q302" s="9"/>
      <c r="R302" s="9"/>
      <c r="S302" s="9"/>
    </row>
    <row r="303" spans="1:19" x14ac:dyDescent="0.2">
      <c r="A303" t="s">
        <v>147</v>
      </c>
      <c r="B303" s="9" t="s">
        <v>714</v>
      </c>
      <c r="C303" s="9"/>
      <c r="D303" s="9" t="s">
        <v>715</v>
      </c>
      <c r="E303" s="9" t="s">
        <v>274</v>
      </c>
      <c r="F303" s="9"/>
      <c r="G303" s="9" t="s">
        <v>111</v>
      </c>
      <c r="H303" s="9" t="s">
        <v>716</v>
      </c>
      <c r="I303" s="9"/>
      <c r="J303" s="9"/>
      <c r="K303" s="9"/>
      <c r="L303" s="9"/>
      <c r="M303" s="9"/>
      <c r="N303" s="9"/>
      <c r="O303" s="9"/>
      <c r="P303" s="9"/>
      <c r="Q303" s="9"/>
      <c r="R303" s="9"/>
      <c r="S303" s="9"/>
    </row>
    <row r="304" spans="1:19" x14ac:dyDescent="0.2">
      <c r="A304" t="s">
        <v>49</v>
      </c>
      <c r="B304" s="9" t="s">
        <v>205</v>
      </c>
      <c r="C304" s="9"/>
      <c r="D304" s="9"/>
      <c r="E304" s="9" t="s">
        <v>207</v>
      </c>
      <c r="F304" s="9"/>
      <c r="G304" s="9">
        <v>1637163</v>
      </c>
      <c r="H304" s="9" t="s">
        <v>717</v>
      </c>
      <c r="I304" s="9"/>
      <c r="J304" s="9"/>
      <c r="K304" s="9"/>
      <c r="L304" s="9"/>
      <c r="M304" s="9"/>
      <c r="N304" s="9"/>
      <c r="O304" s="9"/>
      <c r="P304" s="9"/>
      <c r="Q304" s="9"/>
      <c r="R304" s="9"/>
      <c r="S304" s="9"/>
    </row>
    <row r="305" spans="1:19" x14ac:dyDescent="0.2">
      <c r="A305" t="s">
        <v>32</v>
      </c>
      <c r="B305" s="9" t="s">
        <v>718</v>
      </c>
      <c r="C305" s="9"/>
      <c r="D305" s="9" t="s">
        <v>719</v>
      </c>
      <c r="E305" s="9" t="s">
        <v>245</v>
      </c>
      <c r="F305" s="9" t="s">
        <v>246</v>
      </c>
      <c r="G305" s="9" t="s">
        <v>720</v>
      </c>
      <c r="H305" s="9" t="s">
        <v>721</v>
      </c>
      <c r="I305" s="9"/>
      <c r="J305" s="9"/>
      <c r="K305" s="9"/>
      <c r="L305" s="9"/>
      <c r="M305" s="9"/>
      <c r="N305" s="9"/>
      <c r="O305" s="9"/>
      <c r="P305" s="9"/>
      <c r="Q305" s="9"/>
      <c r="R305" s="9"/>
      <c r="S305" s="9"/>
    </row>
    <row r="306" spans="1:19" x14ac:dyDescent="0.2">
      <c r="A306" t="s">
        <v>128</v>
      </c>
      <c r="B306" s="9" t="s">
        <v>722</v>
      </c>
      <c r="C306" s="9"/>
      <c r="D306" s="9" t="s">
        <v>723</v>
      </c>
      <c r="E306" s="9" t="s">
        <v>724</v>
      </c>
      <c r="F306" s="9" t="s">
        <v>725</v>
      </c>
      <c r="G306" s="9"/>
      <c r="H306" s="9" t="s">
        <v>726</v>
      </c>
      <c r="I306" s="9"/>
      <c r="J306" s="9"/>
      <c r="K306" s="9"/>
      <c r="L306" s="9"/>
      <c r="M306" s="9"/>
      <c r="N306" s="9"/>
      <c r="O306" s="9"/>
      <c r="P306" s="9"/>
      <c r="Q306" s="9"/>
      <c r="R306" s="9"/>
      <c r="S306" s="9"/>
    </row>
    <row r="307" spans="1:19" x14ac:dyDescent="0.2">
      <c r="A307" t="s">
        <v>32</v>
      </c>
      <c r="B307" s="9" t="s">
        <v>727</v>
      </c>
      <c r="C307" s="9"/>
      <c r="D307" s="9"/>
      <c r="E307" s="9" t="s">
        <v>43</v>
      </c>
      <c r="F307" s="9"/>
      <c r="G307" s="9"/>
      <c r="H307" s="9" t="s">
        <v>728</v>
      </c>
      <c r="I307" s="9"/>
      <c r="J307" s="9"/>
      <c r="K307" s="9"/>
      <c r="L307" s="9"/>
      <c r="M307" s="9"/>
      <c r="N307" s="9"/>
      <c r="O307" s="9"/>
      <c r="P307" s="9"/>
      <c r="Q307" s="9"/>
      <c r="R307" s="9"/>
      <c r="S307" s="9"/>
    </row>
    <row r="308" spans="1:19" x14ac:dyDescent="0.2">
      <c r="A308" t="s">
        <v>32</v>
      </c>
      <c r="B308" s="9" t="s">
        <v>729</v>
      </c>
      <c r="C308" s="9"/>
      <c r="D308" s="9"/>
      <c r="E308" s="9" t="s">
        <v>730</v>
      </c>
      <c r="F308" s="9"/>
      <c r="G308" s="9"/>
      <c r="H308" s="9" t="s">
        <v>731</v>
      </c>
      <c r="I308" s="9"/>
      <c r="J308" s="9"/>
      <c r="K308" s="9"/>
      <c r="L308" s="9"/>
      <c r="M308" s="9"/>
      <c r="N308" s="9"/>
      <c r="O308" s="9"/>
      <c r="P308" s="9"/>
      <c r="Q308" s="9"/>
      <c r="R308" s="9"/>
      <c r="S308" s="9"/>
    </row>
    <row r="309" spans="1:19" x14ac:dyDescent="0.2">
      <c r="A309" t="s">
        <v>32</v>
      </c>
      <c r="B309" s="9" t="s">
        <v>732</v>
      </c>
      <c r="C309" s="9" t="s">
        <v>733</v>
      </c>
      <c r="D309" s="9" t="s">
        <v>719</v>
      </c>
      <c r="E309" s="9" t="s">
        <v>245</v>
      </c>
      <c r="F309" s="9" t="s">
        <v>246</v>
      </c>
      <c r="G309" s="9" t="s">
        <v>247</v>
      </c>
      <c r="H309" s="9" t="s">
        <v>734</v>
      </c>
      <c r="I309" s="9"/>
      <c r="J309" s="9"/>
      <c r="K309" s="9"/>
      <c r="L309" s="9"/>
      <c r="M309" s="9"/>
      <c r="N309" s="9"/>
      <c r="O309" s="9"/>
      <c r="P309" s="9"/>
      <c r="Q309" s="9"/>
      <c r="R309" s="9"/>
      <c r="S309" s="9"/>
    </row>
    <row r="310" spans="1:19" x14ac:dyDescent="0.2">
      <c r="A310" t="s">
        <v>32</v>
      </c>
      <c r="B310" s="9" t="s">
        <v>735</v>
      </c>
      <c r="C310" s="9"/>
      <c r="D310" s="9" t="s">
        <v>736</v>
      </c>
      <c r="E310" s="9" t="s">
        <v>176</v>
      </c>
      <c r="F310" s="9" t="s">
        <v>176</v>
      </c>
      <c r="G310" s="9"/>
      <c r="H310" s="9" t="s">
        <v>737</v>
      </c>
      <c r="I310" s="9"/>
      <c r="J310" s="9"/>
      <c r="K310" s="9"/>
      <c r="L310" s="9"/>
      <c r="M310" s="9"/>
      <c r="N310" s="9"/>
      <c r="O310" s="9"/>
      <c r="P310" s="9"/>
      <c r="Q310" s="9"/>
      <c r="R310" s="9"/>
      <c r="S310" s="9"/>
    </row>
    <row r="311" spans="1:19" x14ac:dyDescent="0.2">
      <c r="A311" t="s">
        <v>128</v>
      </c>
      <c r="B311" s="9" t="s">
        <v>738</v>
      </c>
      <c r="C311" s="9"/>
      <c r="D311" s="9"/>
      <c r="E311" s="9" t="s">
        <v>30</v>
      </c>
      <c r="F311" s="9" t="s">
        <v>739</v>
      </c>
      <c r="G311" s="9" t="s">
        <v>740</v>
      </c>
      <c r="H311" s="9" t="s">
        <v>741</v>
      </c>
      <c r="I311" s="9"/>
      <c r="J311" s="9"/>
      <c r="K311" s="9"/>
      <c r="L311" s="9"/>
      <c r="M311" s="9"/>
      <c r="N311" s="9"/>
      <c r="O311" s="9"/>
      <c r="P311" s="9"/>
      <c r="Q311" s="9"/>
      <c r="R311" s="9"/>
      <c r="S311" s="9"/>
    </row>
    <row r="312" spans="1:19" x14ac:dyDescent="0.2">
      <c r="A312" t="s">
        <v>32</v>
      </c>
      <c r="B312" s="9" t="s">
        <v>742</v>
      </c>
      <c r="C312" s="9"/>
      <c r="D312" s="9"/>
      <c r="E312" s="9" t="s">
        <v>43</v>
      </c>
      <c r="F312" s="9"/>
      <c r="G312" s="9"/>
      <c r="H312" s="9" t="s">
        <v>743</v>
      </c>
      <c r="I312" s="9"/>
      <c r="J312" s="9"/>
      <c r="K312" s="9"/>
      <c r="L312" s="9"/>
      <c r="M312" s="9"/>
      <c r="N312" s="9"/>
      <c r="O312" s="9"/>
      <c r="P312" s="9"/>
      <c r="Q312" s="9"/>
      <c r="R312" s="9"/>
      <c r="S312" s="9"/>
    </row>
    <row r="313" spans="1:19" x14ac:dyDescent="0.2">
      <c r="A313" t="s">
        <v>32</v>
      </c>
      <c r="B313" s="9" t="s">
        <v>744</v>
      </c>
      <c r="C313" s="9"/>
      <c r="D313" s="9"/>
      <c r="E313" s="9" t="s">
        <v>43</v>
      </c>
      <c r="F313" s="9"/>
      <c r="G313" s="9"/>
      <c r="H313" s="9" t="s">
        <v>745</v>
      </c>
      <c r="I313" s="9"/>
      <c r="J313" s="9"/>
      <c r="K313" s="9"/>
      <c r="L313" s="9"/>
      <c r="M313" s="9"/>
      <c r="N313" s="9"/>
      <c r="O313" s="9"/>
      <c r="P313" s="9"/>
      <c r="Q313" s="9"/>
      <c r="R313" s="9"/>
      <c r="S313" s="9"/>
    </row>
    <row r="314" spans="1:19" x14ac:dyDescent="0.2">
      <c r="A314" t="s">
        <v>32</v>
      </c>
      <c r="B314" s="9" t="s">
        <v>746</v>
      </c>
      <c r="C314" s="9"/>
      <c r="D314" s="9"/>
      <c r="E314" s="9" t="s">
        <v>43</v>
      </c>
      <c r="F314" s="9"/>
      <c r="G314" s="9"/>
      <c r="H314" s="9" t="s">
        <v>747</v>
      </c>
      <c r="I314" s="9"/>
      <c r="J314" s="9"/>
      <c r="K314" s="9"/>
      <c r="L314" s="9"/>
      <c r="M314" s="9"/>
      <c r="N314" s="9"/>
      <c r="O314" s="9"/>
      <c r="P314" s="9"/>
      <c r="Q314" s="9"/>
      <c r="R314" s="9"/>
      <c r="S314" s="9"/>
    </row>
    <row r="315" spans="1:19" x14ac:dyDescent="0.2">
      <c r="A315" t="s">
        <v>128</v>
      </c>
      <c r="B315" s="9" t="s">
        <v>748</v>
      </c>
      <c r="C315" s="9" t="s">
        <v>749</v>
      </c>
      <c r="D315" s="9"/>
      <c r="E315" s="9" t="s">
        <v>23</v>
      </c>
      <c r="F315" s="9" t="s">
        <v>750</v>
      </c>
      <c r="G315" s="9" t="s">
        <v>751</v>
      </c>
      <c r="H315" s="9" t="s">
        <v>752</v>
      </c>
      <c r="I315" s="9"/>
      <c r="J315" s="9"/>
      <c r="K315" s="9"/>
      <c r="L315" s="9"/>
      <c r="M315" s="9"/>
      <c r="N315" s="9"/>
      <c r="O315" s="9"/>
      <c r="P315" s="9"/>
      <c r="Q315" s="9"/>
      <c r="R315" s="9"/>
      <c r="S315" s="9"/>
    </row>
    <row r="316" spans="1:19" x14ac:dyDescent="0.2">
      <c r="A316" t="s">
        <v>32</v>
      </c>
      <c r="B316" s="9" t="s">
        <v>753</v>
      </c>
      <c r="C316" s="9"/>
      <c r="D316" s="9"/>
      <c r="E316" s="9" t="s">
        <v>43</v>
      </c>
      <c r="F316" s="9"/>
      <c r="G316" s="9"/>
      <c r="H316" s="9" t="s">
        <v>754</v>
      </c>
      <c r="I316" s="9"/>
      <c r="J316" s="9"/>
      <c r="K316" s="9"/>
      <c r="L316" s="9"/>
      <c r="M316" s="9"/>
      <c r="N316" s="9"/>
      <c r="O316" s="9"/>
      <c r="P316" s="9"/>
      <c r="Q316" s="9"/>
      <c r="R316" s="9"/>
      <c r="S316" s="9"/>
    </row>
    <row r="317" spans="1:19" x14ac:dyDescent="0.2">
      <c r="A317" t="s">
        <v>49</v>
      </c>
      <c r="B317" s="9" t="s">
        <v>755</v>
      </c>
      <c r="C317" s="9"/>
      <c r="D317" s="9"/>
      <c r="E317" s="9" t="s">
        <v>43</v>
      </c>
      <c r="F317" s="9"/>
      <c r="G317" s="9"/>
      <c r="H317" s="9" t="s">
        <v>756</v>
      </c>
      <c r="I317" s="9"/>
      <c r="J317" s="9"/>
      <c r="K317" s="9"/>
      <c r="L317" s="9"/>
      <c r="M317" s="9"/>
      <c r="N317" s="9"/>
      <c r="O317" s="9"/>
      <c r="P317" s="9"/>
      <c r="Q317" s="9"/>
      <c r="R317" s="9"/>
      <c r="S317" s="9"/>
    </row>
    <row r="318" spans="1:19" x14ac:dyDescent="0.2">
      <c r="A318" t="s">
        <v>32</v>
      </c>
      <c r="B318" s="9" t="s">
        <v>757</v>
      </c>
      <c r="C318" s="9"/>
      <c r="D318" s="9"/>
      <c r="E318" s="9" t="s">
        <v>43</v>
      </c>
      <c r="F318" s="9"/>
      <c r="G318" s="9"/>
      <c r="H318" s="9" t="s">
        <v>758</v>
      </c>
      <c r="I318" s="9"/>
      <c r="J318" s="9"/>
      <c r="K318" s="9"/>
      <c r="L318" s="9"/>
      <c r="M318" s="9"/>
      <c r="N318" s="9"/>
      <c r="O318" s="9"/>
      <c r="P318" s="9"/>
      <c r="Q318" s="9"/>
      <c r="R318" s="9"/>
      <c r="S318" s="9"/>
    </row>
    <row r="319" spans="1:19" x14ac:dyDescent="0.2">
      <c r="A319" t="s">
        <v>32</v>
      </c>
      <c r="B319" s="9" t="s">
        <v>759</v>
      </c>
      <c r="C319" s="9"/>
      <c r="D319" s="9" t="s">
        <v>760</v>
      </c>
      <c r="E319" s="9" t="s">
        <v>761</v>
      </c>
      <c r="F319" s="9"/>
      <c r="G319" s="9">
        <v>1552559</v>
      </c>
      <c r="H319" s="9" t="s">
        <v>762</v>
      </c>
      <c r="I319" s="9"/>
      <c r="J319" s="9"/>
      <c r="K319" s="9"/>
      <c r="L319" s="9"/>
      <c r="M319" s="9"/>
      <c r="N319" s="9"/>
      <c r="O319" s="9"/>
      <c r="P319" s="9"/>
      <c r="Q319" s="9"/>
      <c r="R319" s="9"/>
      <c r="S319" s="9"/>
    </row>
    <row r="320" spans="1:19" x14ac:dyDescent="0.2">
      <c r="A320" t="s">
        <v>147</v>
      </c>
      <c r="B320" s="9" t="s">
        <v>763</v>
      </c>
      <c r="C320" s="9"/>
      <c r="D320" s="9"/>
      <c r="E320" s="9" t="s">
        <v>43</v>
      </c>
      <c r="F320" s="9"/>
      <c r="G320" s="9"/>
      <c r="H320" s="9" t="s">
        <v>764</v>
      </c>
      <c r="I320" s="9"/>
      <c r="J320" s="9"/>
      <c r="K320" s="9"/>
      <c r="L320" s="9"/>
      <c r="M320" s="9"/>
      <c r="N320" s="9"/>
      <c r="O320" s="9"/>
      <c r="P320" s="9"/>
      <c r="Q320" s="9"/>
      <c r="R320" s="9"/>
      <c r="S320" s="9"/>
    </row>
    <row r="321" spans="1:19" x14ac:dyDescent="0.2">
      <c r="A321" t="s">
        <v>147</v>
      </c>
      <c r="B321" s="9" t="s">
        <v>765</v>
      </c>
      <c r="C321" s="9"/>
      <c r="D321" s="9"/>
      <c r="E321" s="9" t="s">
        <v>43</v>
      </c>
      <c r="F321" s="9"/>
      <c r="G321" s="9"/>
      <c r="H321" s="9" t="s">
        <v>766</v>
      </c>
      <c r="I321" s="9"/>
      <c r="J321" s="9"/>
      <c r="K321" s="9"/>
      <c r="L321" s="9"/>
      <c r="M321" s="9"/>
      <c r="N321" s="9"/>
      <c r="O321" s="9"/>
      <c r="P321" s="9"/>
      <c r="Q321" s="9"/>
      <c r="R321" s="9"/>
      <c r="S321" s="9"/>
    </row>
    <row r="322" spans="1:19" x14ac:dyDescent="0.2">
      <c r="A322" t="s">
        <v>128</v>
      </c>
      <c r="B322" s="9" t="s">
        <v>767</v>
      </c>
      <c r="C322" s="9"/>
      <c r="D322" s="9"/>
      <c r="E322" s="9" t="s">
        <v>43</v>
      </c>
      <c r="F322" s="9"/>
      <c r="G322" s="9"/>
      <c r="H322" s="9" t="s">
        <v>768</v>
      </c>
      <c r="I322" s="9"/>
      <c r="J322" s="9"/>
      <c r="K322" s="9"/>
      <c r="L322" s="9"/>
      <c r="M322" s="9"/>
      <c r="N322" s="9"/>
      <c r="O322" s="9"/>
      <c r="P322" s="9"/>
      <c r="Q322" s="9"/>
      <c r="R322" s="9"/>
      <c r="S322" s="9"/>
    </row>
    <row r="323" spans="1:19" x14ac:dyDescent="0.2">
      <c r="A323" t="s">
        <v>32</v>
      </c>
      <c r="B323" s="9" t="s">
        <v>140</v>
      </c>
      <c r="C323" s="9"/>
      <c r="D323" s="9"/>
      <c r="E323" s="9" t="s">
        <v>43</v>
      </c>
      <c r="F323" s="9"/>
      <c r="G323" s="9"/>
      <c r="H323" s="9" t="s">
        <v>769</v>
      </c>
      <c r="I323" s="9"/>
      <c r="J323" s="9"/>
      <c r="K323" s="9"/>
      <c r="L323" s="9"/>
      <c r="M323" s="9"/>
      <c r="N323" s="9"/>
      <c r="O323" s="9"/>
      <c r="P323" s="9"/>
      <c r="Q323" s="9"/>
      <c r="R323" s="9"/>
      <c r="S323" s="9"/>
    </row>
    <row r="324" spans="1:19" x14ac:dyDescent="0.2">
      <c r="A324" t="s">
        <v>32</v>
      </c>
      <c r="B324" s="9" t="s">
        <v>770</v>
      </c>
      <c r="C324" s="9"/>
      <c r="D324" s="9"/>
      <c r="E324" s="9" t="s">
        <v>103</v>
      </c>
      <c r="F324" s="9"/>
      <c r="G324" s="9"/>
      <c r="H324" s="9" t="s">
        <v>771</v>
      </c>
      <c r="I324" s="9"/>
      <c r="J324" s="9"/>
      <c r="K324" s="9"/>
      <c r="L324" s="9"/>
      <c r="M324" s="9"/>
      <c r="N324" s="9"/>
      <c r="O324" s="9"/>
      <c r="P324" s="9"/>
      <c r="Q324" s="9"/>
      <c r="R324" s="9"/>
      <c r="S324" s="9"/>
    </row>
    <row r="325" spans="1:19" x14ac:dyDescent="0.2">
      <c r="A325" t="s">
        <v>32</v>
      </c>
      <c r="B325" s="9" t="s">
        <v>772</v>
      </c>
      <c r="C325" s="9"/>
      <c r="D325" s="9" t="s">
        <v>773</v>
      </c>
      <c r="E325" s="9" t="s">
        <v>121</v>
      </c>
      <c r="F325" s="9" t="s">
        <v>774</v>
      </c>
      <c r="G325" s="9"/>
      <c r="H325" s="9" t="s">
        <v>775</v>
      </c>
      <c r="I325" s="9"/>
      <c r="J325" s="9"/>
      <c r="K325" s="9"/>
      <c r="L325" s="9"/>
      <c r="M325" s="9"/>
      <c r="N325" s="9"/>
      <c r="O325" s="9"/>
      <c r="P325" s="9"/>
      <c r="Q325" s="9"/>
      <c r="R325" s="9"/>
      <c r="S325" s="9"/>
    </row>
    <row r="326" spans="1:19" x14ac:dyDescent="0.2">
      <c r="A326" t="s">
        <v>32</v>
      </c>
      <c r="B326" s="9" t="s">
        <v>776</v>
      </c>
      <c r="C326" s="9"/>
      <c r="D326" s="9"/>
      <c r="E326" s="9" t="s">
        <v>777</v>
      </c>
      <c r="F326" s="9" t="s">
        <v>778</v>
      </c>
      <c r="G326" s="9" t="s">
        <v>779</v>
      </c>
      <c r="H326" s="9" t="s">
        <v>780</v>
      </c>
      <c r="I326" s="9"/>
      <c r="J326" s="9"/>
      <c r="K326" s="9"/>
      <c r="L326" s="9"/>
      <c r="M326" s="9"/>
      <c r="N326" s="9"/>
      <c r="O326" s="9"/>
      <c r="P326" s="9"/>
      <c r="Q326" s="9"/>
      <c r="R326" s="9"/>
      <c r="S326" s="9"/>
    </row>
    <row r="327" spans="1:19" x14ac:dyDescent="0.2">
      <c r="A327" t="s">
        <v>32</v>
      </c>
      <c r="B327" s="9" t="s">
        <v>781</v>
      </c>
      <c r="C327" s="9"/>
      <c r="D327" s="9"/>
      <c r="E327" s="9" t="s">
        <v>782</v>
      </c>
      <c r="F327" s="9"/>
      <c r="G327" s="9"/>
      <c r="H327" s="9" t="s">
        <v>783</v>
      </c>
      <c r="I327" s="9"/>
      <c r="J327" s="9"/>
      <c r="K327" s="9"/>
      <c r="L327" s="9"/>
      <c r="M327" s="9"/>
      <c r="N327" s="9"/>
      <c r="O327" s="9"/>
      <c r="P327" s="9"/>
      <c r="Q327" s="9"/>
      <c r="R327" s="9"/>
      <c r="S327" s="9"/>
    </row>
    <row r="328" spans="1:19" x14ac:dyDescent="0.2">
      <c r="A328" t="s">
        <v>128</v>
      </c>
      <c r="B328" s="9" t="s">
        <v>784</v>
      </c>
      <c r="C328" s="9"/>
      <c r="D328" s="9"/>
      <c r="E328" s="9" t="s">
        <v>785</v>
      </c>
      <c r="F328" s="9"/>
      <c r="G328" s="9">
        <v>1636164</v>
      </c>
      <c r="H328" s="9" t="s">
        <v>786</v>
      </c>
      <c r="I328" s="9"/>
      <c r="J328" s="9"/>
      <c r="K328" s="9"/>
      <c r="L328" s="9"/>
      <c r="M328" s="9"/>
      <c r="N328" s="9"/>
      <c r="O328" s="9"/>
      <c r="P328" s="9"/>
      <c r="Q328" s="9"/>
      <c r="R328" s="9"/>
      <c r="S328" s="9"/>
    </row>
    <row r="329" spans="1:19" x14ac:dyDescent="0.2">
      <c r="A329" t="s">
        <v>128</v>
      </c>
      <c r="B329" s="9" t="s">
        <v>787</v>
      </c>
      <c r="C329" s="9"/>
      <c r="D329" s="9"/>
      <c r="E329" s="9" t="s">
        <v>785</v>
      </c>
      <c r="F329" s="9"/>
      <c r="G329" s="9"/>
      <c r="H329" s="9" t="s">
        <v>788</v>
      </c>
      <c r="I329" s="9"/>
      <c r="J329" s="9"/>
      <c r="K329" s="9"/>
      <c r="L329" s="9"/>
      <c r="M329" s="9"/>
      <c r="N329" s="9"/>
      <c r="O329" s="9"/>
      <c r="P329" s="9"/>
      <c r="Q329" s="9"/>
      <c r="R329" s="9"/>
      <c r="S329" s="9"/>
    </row>
    <row r="330" spans="1:19" x14ac:dyDescent="0.2">
      <c r="A330" t="s">
        <v>128</v>
      </c>
      <c r="B330" s="9" t="s">
        <v>789</v>
      </c>
      <c r="C330" s="9"/>
      <c r="D330" s="9"/>
      <c r="E330" s="9" t="s">
        <v>785</v>
      </c>
      <c r="F330" s="9"/>
      <c r="G330" s="9"/>
      <c r="H330" s="9" t="s">
        <v>790</v>
      </c>
      <c r="I330" s="9"/>
      <c r="J330" s="9"/>
      <c r="K330" s="9"/>
      <c r="L330" s="9"/>
      <c r="M330" s="9"/>
      <c r="N330" s="9"/>
      <c r="O330" s="9"/>
      <c r="P330" s="9"/>
      <c r="Q330" s="9"/>
      <c r="R330" s="9"/>
      <c r="S330" s="9"/>
    </row>
    <row r="331" spans="1:19" x14ac:dyDescent="0.2">
      <c r="A331" t="s">
        <v>128</v>
      </c>
      <c r="B331" s="9" t="s">
        <v>791</v>
      </c>
      <c r="C331" s="9"/>
      <c r="D331" s="9"/>
      <c r="E331" s="9" t="s">
        <v>785</v>
      </c>
      <c r="F331" s="9"/>
      <c r="G331" s="9"/>
      <c r="H331" s="9" t="s">
        <v>792</v>
      </c>
      <c r="I331" s="9"/>
      <c r="J331" s="9"/>
      <c r="K331" s="9"/>
      <c r="L331" s="9"/>
      <c r="M331" s="9"/>
      <c r="N331" s="9"/>
      <c r="O331" s="9"/>
      <c r="P331" s="9"/>
      <c r="Q331" s="9"/>
      <c r="R331" s="9"/>
      <c r="S331" s="9"/>
    </row>
    <row r="332" spans="1:19" x14ac:dyDescent="0.2">
      <c r="A332" t="s">
        <v>32</v>
      </c>
      <c r="B332" s="9" t="s">
        <v>793</v>
      </c>
      <c r="C332" s="9"/>
      <c r="D332" s="9"/>
      <c r="E332" s="9" t="s">
        <v>785</v>
      </c>
      <c r="F332" s="9"/>
      <c r="G332" s="9"/>
      <c r="H332" s="9" t="s">
        <v>794</v>
      </c>
      <c r="I332" s="9"/>
      <c r="J332" s="9"/>
      <c r="K332" s="9"/>
      <c r="L332" s="9"/>
      <c r="M332" s="9"/>
      <c r="N332" s="9"/>
      <c r="O332" s="9"/>
      <c r="P332" s="9"/>
      <c r="Q332" s="9"/>
      <c r="R332" s="9"/>
      <c r="S332" s="9"/>
    </row>
    <row r="333" spans="1:19" x14ac:dyDescent="0.2">
      <c r="A333" t="s">
        <v>32</v>
      </c>
      <c r="B333" s="9" t="s">
        <v>795</v>
      </c>
      <c r="C333" s="9"/>
      <c r="D333" s="9"/>
      <c r="E333" s="9" t="s">
        <v>785</v>
      </c>
      <c r="F333" s="9" t="s">
        <v>796</v>
      </c>
      <c r="G333" s="9" t="s">
        <v>797</v>
      </c>
      <c r="H333" s="9" t="s">
        <v>798</v>
      </c>
      <c r="I333" s="9"/>
      <c r="J333" s="9"/>
      <c r="K333" s="9"/>
      <c r="L333" s="9"/>
      <c r="M333" s="9"/>
      <c r="N333" s="9"/>
      <c r="O333" s="9"/>
      <c r="P333" s="9"/>
      <c r="Q333" s="9"/>
      <c r="R333" s="9"/>
      <c r="S333" s="9"/>
    </row>
    <row r="334" spans="1:19" x14ac:dyDescent="0.2">
      <c r="A334" t="s">
        <v>128</v>
      </c>
      <c r="B334" s="9" t="s">
        <v>799</v>
      </c>
      <c r="C334" s="9"/>
      <c r="D334" s="9"/>
      <c r="E334" s="9" t="s">
        <v>785</v>
      </c>
      <c r="F334" s="9"/>
      <c r="G334" s="9"/>
      <c r="H334" s="9" t="s">
        <v>800</v>
      </c>
      <c r="I334" s="9"/>
      <c r="J334" s="9"/>
      <c r="K334" s="9"/>
      <c r="L334" s="9"/>
      <c r="M334" s="9"/>
      <c r="N334" s="9"/>
      <c r="O334" s="9"/>
      <c r="P334" s="9"/>
      <c r="Q334" s="9"/>
      <c r="R334" s="9"/>
      <c r="S334" s="9"/>
    </row>
    <row r="335" spans="1:19" x14ac:dyDescent="0.2">
      <c r="A335" t="s">
        <v>128</v>
      </c>
      <c r="B335" s="9" t="s">
        <v>801</v>
      </c>
      <c r="C335" s="9"/>
      <c r="D335" s="9"/>
      <c r="E335" s="9" t="s">
        <v>785</v>
      </c>
      <c r="F335" s="9"/>
      <c r="G335" s="9"/>
      <c r="H335" s="9" t="s">
        <v>802</v>
      </c>
      <c r="I335" s="9"/>
      <c r="J335" s="9"/>
      <c r="K335" s="9"/>
      <c r="L335" s="9"/>
      <c r="M335" s="9"/>
      <c r="N335" s="9"/>
      <c r="O335" s="9"/>
      <c r="P335" s="9"/>
      <c r="Q335" s="9"/>
      <c r="R335" s="9"/>
      <c r="S335" s="9"/>
    </row>
    <row r="336" spans="1:19" x14ac:dyDescent="0.2">
      <c r="A336" t="s">
        <v>128</v>
      </c>
      <c r="B336" s="9" t="s">
        <v>803</v>
      </c>
      <c r="C336" s="9"/>
      <c r="D336" s="9"/>
      <c r="E336" s="9" t="s">
        <v>785</v>
      </c>
      <c r="F336" s="9"/>
      <c r="G336" s="9"/>
      <c r="H336" s="9" t="s">
        <v>804</v>
      </c>
      <c r="I336" s="9"/>
      <c r="J336" s="9"/>
      <c r="K336" s="9"/>
      <c r="L336" s="9"/>
      <c r="M336" s="9"/>
      <c r="N336" s="9"/>
      <c r="O336" s="9"/>
      <c r="P336" s="9"/>
      <c r="Q336" s="9"/>
      <c r="R336" s="9"/>
      <c r="S336" s="9"/>
    </row>
    <row r="337" spans="1:19" x14ac:dyDescent="0.2">
      <c r="A337" t="s">
        <v>32</v>
      </c>
      <c r="B337" s="9" t="s">
        <v>805</v>
      </c>
      <c r="C337" s="9"/>
      <c r="D337" s="9"/>
      <c r="E337" s="9" t="s">
        <v>785</v>
      </c>
      <c r="F337" s="9"/>
      <c r="G337" s="9"/>
      <c r="H337" s="9" t="s">
        <v>806</v>
      </c>
      <c r="I337" s="9"/>
      <c r="J337" s="9"/>
      <c r="K337" s="9"/>
      <c r="L337" s="9"/>
      <c r="M337" s="9"/>
      <c r="N337" s="9"/>
      <c r="O337" s="9"/>
      <c r="P337" s="9"/>
      <c r="Q337" s="9"/>
      <c r="R337" s="9"/>
      <c r="S337" s="9"/>
    </row>
    <row r="338" spans="1:19" x14ac:dyDescent="0.2">
      <c r="A338" t="s">
        <v>128</v>
      </c>
      <c r="B338" s="9" t="s">
        <v>807</v>
      </c>
      <c r="C338" s="9"/>
      <c r="D338" s="9"/>
      <c r="E338" s="9" t="s">
        <v>785</v>
      </c>
      <c r="F338" s="9"/>
      <c r="G338" s="9"/>
      <c r="H338" s="9" t="s">
        <v>808</v>
      </c>
      <c r="I338" s="9"/>
      <c r="J338" s="9"/>
      <c r="K338" s="9"/>
      <c r="L338" s="9"/>
      <c r="M338" s="9"/>
      <c r="N338" s="9"/>
      <c r="O338" s="9"/>
      <c r="P338" s="9"/>
      <c r="Q338" s="9"/>
      <c r="R338" s="9"/>
      <c r="S338" s="9"/>
    </row>
    <row r="339" spans="1:19" x14ac:dyDescent="0.2">
      <c r="A339" t="s">
        <v>128</v>
      </c>
      <c r="B339" s="9" t="s">
        <v>809</v>
      </c>
      <c r="C339" s="9" t="s">
        <v>810</v>
      </c>
      <c r="D339" s="9" t="s">
        <v>811</v>
      </c>
      <c r="E339" s="9" t="s">
        <v>812</v>
      </c>
      <c r="F339" s="9" t="s">
        <v>813</v>
      </c>
      <c r="G339" s="9">
        <v>1455466</v>
      </c>
      <c r="H339" s="9" t="s">
        <v>814</v>
      </c>
      <c r="I339" s="9"/>
      <c r="J339" s="9"/>
      <c r="K339" s="9"/>
      <c r="L339" s="9"/>
      <c r="M339" s="9"/>
      <c r="N339" s="9"/>
      <c r="O339" s="9"/>
      <c r="P339" s="9"/>
      <c r="Q339" s="9"/>
      <c r="R339" s="9"/>
      <c r="S339" s="9"/>
    </row>
    <row r="340" spans="1:19" x14ac:dyDescent="0.2">
      <c r="A340" t="s">
        <v>147</v>
      </c>
      <c r="B340" s="9" t="s">
        <v>815</v>
      </c>
      <c r="C340" s="9"/>
      <c r="D340" s="9"/>
      <c r="E340" s="9" t="s">
        <v>43</v>
      </c>
      <c r="F340" s="9"/>
      <c r="G340" s="9"/>
      <c r="H340" s="9" t="s">
        <v>816</v>
      </c>
      <c r="I340" s="9"/>
      <c r="J340" s="9"/>
      <c r="K340" s="9"/>
      <c r="L340" s="9"/>
      <c r="M340" s="9"/>
      <c r="N340" s="9"/>
      <c r="O340" s="9"/>
      <c r="P340" s="9"/>
      <c r="Q340" s="9"/>
      <c r="R340" s="9"/>
      <c r="S340" s="9"/>
    </row>
    <row r="341" spans="1:19" x14ac:dyDescent="0.2">
      <c r="A341" t="s">
        <v>147</v>
      </c>
      <c r="B341" s="9" t="s">
        <v>817</v>
      </c>
      <c r="C341" s="9"/>
      <c r="D341" s="9"/>
      <c r="E341" s="9" t="s">
        <v>145</v>
      </c>
      <c r="F341" s="9"/>
      <c r="G341" s="9"/>
      <c r="H341" s="9" t="s">
        <v>818</v>
      </c>
      <c r="I341" s="9"/>
      <c r="J341" s="9"/>
      <c r="K341" s="9"/>
      <c r="L341" s="9"/>
      <c r="M341" s="9"/>
      <c r="N341" s="9"/>
      <c r="O341" s="9"/>
      <c r="P341" s="9"/>
      <c r="Q341" s="9"/>
      <c r="R341" s="9"/>
      <c r="S341" s="9"/>
    </row>
    <row r="342" spans="1:19" x14ac:dyDescent="0.2">
      <c r="A342" t="s">
        <v>32</v>
      </c>
      <c r="B342" s="9" t="s">
        <v>819</v>
      </c>
      <c r="C342" s="9"/>
      <c r="D342" s="9"/>
      <c r="E342" s="9" t="s">
        <v>43</v>
      </c>
      <c r="F342" s="9"/>
      <c r="G342" s="9"/>
      <c r="H342" s="9" t="s">
        <v>820</v>
      </c>
      <c r="I342" s="9"/>
      <c r="J342" s="9"/>
      <c r="K342" s="9"/>
      <c r="L342" s="9"/>
      <c r="M342" s="9"/>
      <c r="N342" s="9"/>
      <c r="O342" s="9"/>
      <c r="P342" s="9"/>
      <c r="Q342" s="9"/>
      <c r="R342" s="9"/>
      <c r="S342" s="9"/>
    </row>
    <row r="343" spans="1:19" x14ac:dyDescent="0.2">
      <c r="A343" t="s">
        <v>32</v>
      </c>
      <c r="B343" s="9" t="s">
        <v>821</v>
      </c>
      <c r="C343" s="9"/>
      <c r="D343" s="9"/>
      <c r="E343" s="9" t="s">
        <v>822</v>
      </c>
      <c r="F343" s="9" t="s">
        <v>823</v>
      </c>
      <c r="G343" s="9"/>
      <c r="H343" s="9" t="s">
        <v>824</v>
      </c>
      <c r="I343" s="9"/>
      <c r="J343" s="9"/>
      <c r="K343" s="9"/>
      <c r="L343" s="9"/>
      <c r="M343" s="9"/>
      <c r="N343" s="9"/>
      <c r="O343" s="9"/>
      <c r="P343" s="9"/>
      <c r="Q343" s="9"/>
      <c r="R343" s="9"/>
      <c r="S343" s="9"/>
    </row>
    <row r="344" spans="1:19" x14ac:dyDescent="0.2">
      <c r="A344" t="s">
        <v>32</v>
      </c>
      <c r="B344" s="9" t="s">
        <v>825</v>
      </c>
      <c r="C344" s="9"/>
      <c r="D344" s="9"/>
      <c r="E344" s="9" t="s">
        <v>239</v>
      </c>
      <c r="F344" s="9"/>
      <c r="G344" s="9"/>
      <c r="H344" s="9" t="s">
        <v>826</v>
      </c>
      <c r="I344" s="9"/>
      <c r="J344" s="9"/>
      <c r="K344" s="9"/>
      <c r="L344" s="9"/>
      <c r="M344" s="9"/>
      <c r="N344" s="9"/>
      <c r="O344" s="9"/>
      <c r="P344" s="9"/>
      <c r="Q344" s="9"/>
      <c r="R344" s="9"/>
      <c r="S344" s="9"/>
    </row>
    <row r="345" spans="1:19" x14ac:dyDescent="0.2">
      <c r="A345" t="s">
        <v>32</v>
      </c>
      <c r="B345" s="9" t="s">
        <v>827</v>
      </c>
      <c r="C345" s="9"/>
      <c r="D345" s="9"/>
      <c r="E345" s="9" t="s">
        <v>176</v>
      </c>
      <c r="F345" s="9" t="s">
        <v>17</v>
      </c>
      <c r="G345" s="9" t="s">
        <v>828</v>
      </c>
      <c r="H345" s="9" t="s">
        <v>829</v>
      </c>
      <c r="I345" s="9"/>
      <c r="J345" s="9"/>
      <c r="K345" s="9"/>
      <c r="L345" s="9"/>
      <c r="M345" s="9"/>
      <c r="N345" s="9"/>
      <c r="O345" s="9"/>
      <c r="P345" s="9"/>
      <c r="Q345" s="9"/>
      <c r="R345" s="9"/>
      <c r="S345" s="9"/>
    </row>
    <row r="346" spans="1:19" x14ac:dyDescent="0.2">
      <c r="A346" t="s">
        <v>147</v>
      </c>
      <c r="B346" s="9" t="s">
        <v>830</v>
      </c>
      <c r="C346" s="9"/>
      <c r="D346" s="9"/>
      <c r="E346" s="9" t="s">
        <v>723</v>
      </c>
      <c r="F346" s="9"/>
      <c r="G346" s="9"/>
      <c r="H346" s="9" t="s">
        <v>831</v>
      </c>
      <c r="I346" s="9"/>
      <c r="J346" s="9"/>
      <c r="K346" s="9"/>
      <c r="L346" s="9"/>
      <c r="M346" s="9"/>
      <c r="N346" s="9"/>
      <c r="O346" s="9"/>
      <c r="P346" s="9"/>
      <c r="Q346" s="9"/>
      <c r="R346" s="9"/>
      <c r="S346" s="9"/>
    </row>
    <row r="347" spans="1:19" x14ac:dyDescent="0.2">
      <c r="A347" t="s">
        <v>128</v>
      </c>
      <c r="B347" s="9" t="s">
        <v>832</v>
      </c>
      <c r="C347" s="9"/>
      <c r="D347" s="9"/>
      <c r="E347" s="9" t="s">
        <v>274</v>
      </c>
      <c r="F347" s="9"/>
      <c r="G347" s="9"/>
      <c r="H347" s="9" t="s">
        <v>833</v>
      </c>
      <c r="I347" s="9"/>
      <c r="J347" s="9"/>
      <c r="K347" s="9"/>
      <c r="L347" s="9"/>
      <c r="M347" s="9"/>
      <c r="N347" s="9"/>
      <c r="O347" s="9"/>
      <c r="P347" s="9"/>
      <c r="Q347" s="9"/>
      <c r="R347" s="9"/>
      <c r="S347" s="9"/>
    </row>
    <row r="348" spans="1:19" x14ac:dyDescent="0.2">
      <c r="A348" t="s">
        <v>49</v>
      </c>
      <c r="B348" s="9" t="s">
        <v>512</v>
      </c>
      <c r="C348" s="9"/>
      <c r="D348" s="9"/>
      <c r="E348" s="9" t="s">
        <v>160</v>
      </c>
      <c r="F348" s="9"/>
      <c r="G348" s="9"/>
      <c r="H348" s="9" t="s">
        <v>834</v>
      </c>
      <c r="I348" s="9"/>
      <c r="J348" s="9"/>
      <c r="K348" s="9"/>
      <c r="L348" s="9"/>
      <c r="M348" s="9"/>
      <c r="N348" s="9"/>
      <c r="O348" s="9"/>
      <c r="P348" s="9"/>
      <c r="Q348" s="9"/>
      <c r="R348" s="9"/>
      <c r="S348" s="9"/>
    </row>
    <row r="349" spans="1:19" x14ac:dyDescent="0.2">
      <c r="A349" t="s">
        <v>32</v>
      </c>
      <c r="B349" s="9" t="s">
        <v>835</v>
      </c>
      <c r="C349" s="9"/>
      <c r="D349" s="9"/>
      <c r="E349" s="9" t="s">
        <v>103</v>
      </c>
      <c r="F349" s="9" t="s">
        <v>239</v>
      </c>
      <c r="G349" s="9"/>
      <c r="H349" s="9" t="s">
        <v>836</v>
      </c>
      <c r="I349" s="9"/>
      <c r="J349" s="9"/>
      <c r="K349" s="9"/>
      <c r="L349" s="9"/>
      <c r="M349" s="9"/>
      <c r="N349" s="9"/>
      <c r="O349" s="9"/>
      <c r="P349" s="9"/>
      <c r="Q349" s="9"/>
      <c r="R349" s="9"/>
      <c r="S349" s="9"/>
    </row>
    <row r="350" spans="1:19" x14ac:dyDescent="0.2">
      <c r="A350" t="s">
        <v>128</v>
      </c>
      <c r="B350" s="9" t="s">
        <v>837</v>
      </c>
      <c r="C350" s="9"/>
      <c r="D350" s="9"/>
      <c r="E350" s="9" t="s">
        <v>43</v>
      </c>
      <c r="F350" s="9"/>
      <c r="G350" s="9"/>
      <c r="H350" s="9" t="s">
        <v>838</v>
      </c>
      <c r="I350" s="9"/>
      <c r="J350" s="9"/>
      <c r="K350" s="9"/>
      <c r="L350" s="9"/>
      <c r="M350" s="9"/>
      <c r="N350" s="9"/>
      <c r="O350" s="9"/>
      <c r="P350" s="9"/>
      <c r="Q350" s="9"/>
      <c r="R350" s="9"/>
      <c r="S350" s="9"/>
    </row>
    <row r="351" spans="1:19" x14ac:dyDescent="0.2">
      <c r="A351" t="s">
        <v>32</v>
      </c>
      <c r="B351" s="9" t="s">
        <v>839</v>
      </c>
      <c r="C351" s="9"/>
      <c r="D351" s="9"/>
      <c r="E351" s="9" t="s">
        <v>840</v>
      </c>
      <c r="F351" s="9"/>
      <c r="G351" s="9"/>
      <c r="H351" s="9" t="s">
        <v>841</v>
      </c>
      <c r="I351" s="9"/>
      <c r="J351" s="9"/>
      <c r="K351" s="9"/>
      <c r="L351" s="9"/>
      <c r="M351" s="9"/>
      <c r="N351" s="9"/>
      <c r="O351" s="9"/>
      <c r="P351" s="9"/>
      <c r="Q351" s="9"/>
      <c r="R351" s="9"/>
      <c r="S351" s="9"/>
    </row>
    <row r="352" spans="1:19" x14ac:dyDescent="0.2">
      <c r="A352" t="s">
        <v>147</v>
      </c>
      <c r="B352" s="9" t="s">
        <v>842</v>
      </c>
      <c r="C352" s="9"/>
      <c r="D352" s="9"/>
      <c r="E352" s="9" t="s">
        <v>654</v>
      </c>
      <c r="F352" s="9"/>
      <c r="G352" s="9">
        <v>1635524</v>
      </c>
      <c r="H352" s="9" t="s">
        <v>843</v>
      </c>
      <c r="I352" s="9"/>
      <c r="J352" s="9"/>
      <c r="K352" s="9"/>
      <c r="L352" s="9"/>
      <c r="M352" s="9"/>
      <c r="N352" s="9"/>
      <c r="O352" s="9"/>
      <c r="P352" s="9"/>
      <c r="Q352" s="9"/>
      <c r="R352" s="9"/>
      <c r="S352" s="9"/>
    </row>
    <row r="353" spans="1:19" x14ac:dyDescent="0.2">
      <c r="A353" t="s">
        <v>128</v>
      </c>
      <c r="B353" s="9" t="s">
        <v>844</v>
      </c>
      <c r="C353" s="9"/>
      <c r="D353" s="9"/>
      <c r="E353" s="9" t="s">
        <v>654</v>
      </c>
      <c r="F353" s="9"/>
      <c r="G353" s="9">
        <v>1635524</v>
      </c>
      <c r="H353" s="9" t="s">
        <v>845</v>
      </c>
      <c r="I353" s="9"/>
      <c r="J353" s="9"/>
      <c r="K353" s="9"/>
      <c r="L353" s="9"/>
      <c r="M353" s="9"/>
      <c r="N353" s="9"/>
      <c r="O353" s="9"/>
      <c r="P353" s="9"/>
      <c r="Q353" s="9"/>
      <c r="R353" s="9"/>
      <c r="S353" s="9"/>
    </row>
    <row r="354" spans="1:19" x14ac:dyDescent="0.2">
      <c r="A354" t="s">
        <v>32</v>
      </c>
      <c r="B354" s="9" t="s">
        <v>846</v>
      </c>
      <c r="C354" s="9"/>
      <c r="D354" s="9"/>
      <c r="E354" s="9" t="s">
        <v>847</v>
      </c>
      <c r="F354" s="9"/>
      <c r="G354" s="9"/>
      <c r="H354" s="9" t="s">
        <v>848</v>
      </c>
      <c r="I354" s="9"/>
      <c r="J354" s="9"/>
      <c r="K354" s="9"/>
      <c r="L354" s="9"/>
      <c r="M354" s="9"/>
      <c r="N354" s="9"/>
      <c r="O354" s="9"/>
      <c r="P354" s="9"/>
      <c r="Q354" s="9"/>
      <c r="R354" s="9"/>
      <c r="S354" s="9"/>
    </row>
    <row r="355" spans="1:19" x14ac:dyDescent="0.2">
      <c r="A355" t="s">
        <v>32</v>
      </c>
      <c r="B355" s="9" t="s">
        <v>849</v>
      </c>
      <c r="C355" s="9"/>
      <c r="D355" s="9"/>
      <c r="E355" s="9" t="s">
        <v>850</v>
      </c>
      <c r="F355" s="9"/>
      <c r="G355" s="9"/>
      <c r="H355" s="9" t="s">
        <v>851</v>
      </c>
      <c r="I355" s="9"/>
      <c r="J355" s="9"/>
      <c r="K355" s="9"/>
      <c r="L355" s="9"/>
      <c r="M355" s="9"/>
      <c r="N355" s="9"/>
      <c r="O355" s="9"/>
      <c r="P355" s="9"/>
      <c r="Q355" s="9"/>
      <c r="R355" s="9"/>
      <c r="S355" s="9"/>
    </row>
    <row r="356" spans="1:19" x14ac:dyDescent="0.2">
      <c r="A356" t="s">
        <v>32</v>
      </c>
      <c r="B356" s="9" t="s">
        <v>852</v>
      </c>
      <c r="C356" s="9"/>
      <c r="D356" s="9"/>
      <c r="E356" s="9" t="s">
        <v>629</v>
      </c>
      <c r="F356" s="9" t="s">
        <v>853</v>
      </c>
      <c r="G356" s="9">
        <v>1356855</v>
      </c>
      <c r="H356" s="9" t="s">
        <v>854</v>
      </c>
      <c r="I356" s="9"/>
      <c r="J356" s="9"/>
      <c r="K356" s="9"/>
      <c r="L356" s="9"/>
      <c r="M356" s="9"/>
      <c r="N356" s="9"/>
      <c r="O356" s="9"/>
      <c r="P356" s="9"/>
      <c r="Q356" s="9"/>
      <c r="R356" s="9"/>
      <c r="S356" s="9"/>
    </row>
    <row r="357" spans="1:19" x14ac:dyDescent="0.2">
      <c r="A357" t="s">
        <v>32</v>
      </c>
      <c r="B357" s="9" t="s">
        <v>855</v>
      </c>
      <c r="C357" s="9"/>
      <c r="D357" s="9"/>
      <c r="E357" s="9" t="s">
        <v>725</v>
      </c>
      <c r="F357" s="9"/>
      <c r="G357" s="9"/>
      <c r="H357" s="9" t="s">
        <v>856</v>
      </c>
      <c r="I357" s="9"/>
      <c r="J357" s="9"/>
      <c r="K357" s="9"/>
      <c r="L357" s="9"/>
      <c r="M357" s="9"/>
      <c r="N357" s="9"/>
      <c r="O357" s="9"/>
      <c r="P357" s="9"/>
      <c r="Q357" s="9"/>
      <c r="R357" s="9"/>
      <c r="S357" s="9"/>
    </row>
    <row r="358" spans="1:19" x14ac:dyDescent="0.2">
      <c r="A358" t="s">
        <v>147</v>
      </c>
      <c r="B358" s="9" t="s">
        <v>857</v>
      </c>
      <c r="C358" s="9"/>
      <c r="D358" s="9"/>
      <c r="E358" s="9" t="s">
        <v>858</v>
      </c>
      <c r="F358" s="9"/>
      <c r="G358" s="9"/>
      <c r="H358" s="9" t="s">
        <v>859</v>
      </c>
      <c r="I358" s="9"/>
      <c r="J358" s="9"/>
      <c r="K358" s="9"/>
      <c r="L358" s="9"/>
      <c r="M358" s="9"/>
      <c r="N358" s="9"/>
      <c r="O358" s="9"/>
      <c r="P358" s="9"/>
      <c r="Q358" s="9"/>
      <c r="R358" s="9"/>
      <c r="S358" s="9"/>
    </row>
    <row r="359" spans="1:19" x14ac:dyDescent="0.2">
      <c r="A359" t="s">
        <v>32</v>
      </c>
      <c r="B359" s="9" t="s">
        <v>309</v>
      </c>
      <c r="C359" s="9"/>
      <c r="D359" s="9"/>
      <c r="E359" s="9" t="s">
        <v>860</v>
      </c>
      <c r="F359" s="9"/>
      <c r="G359" s="9">
        <v>123</v>
      </c>
      <c r="H359" s="9" t="s">
        <v>861</v>
      </c>
      <c r="I359" s="9"/>
      <c r="J359" s="9"/>
      <c r="K359" s="9"/>
      <c r="L359" s="9"/>
      <c r="M359" s="9"/>
      <c r="N359" s="9"/>
      <c r="O359" s="9"/>
      <c r="P359" s="9"/>
      <c r="Q359" s="9"/>
      <c r="R359" s="9"/>
      <c r="S359" s="9"/>
    </row>
    <row r="360" spans="1:19" x14ac:dyDescent="0.2">
      <c r="A360" t="s">
        <v>32</v>
      </c>
      <c r="B360" s="9" t="s">
        <v>862</v>
      </c>
      <c r="C360" s="9"/>
      <c r="D360" s="9"/>
      <c r="E360" s="9" t="s">
        <v>863</v>
      </c>
      <c r="F360" s="9" t="s">
        <v>239</v>
      </c>
      <c r="G360" s="9" t="s">
        <v>864</v>
      </c>
      <c r="H360" s="9" t="s">
        <v>865</v>
      </c>
      <c r="I360" s="9"/>
      <c r="J360" s="9"/>
      <c r="K360" s="9"/>
      <c r="L360" s="9"/>
      <c r="M360" s="9"/>
      <c r="N360" s="9"/>
      <c r="O360" s="9"/>
      <c r="P360" s="9"/>
      <c r="Q360" s="9"/>
      <c r="R360" s="9"/>
      <c r="S360" s="9"/>
    </row>
    <row r="361" spans="1:19" x14ac:dyDescent="0.2">
      <c r="A361" t="s">
        <v>32</v>
      </c>
      <c r="B361" s="9" t="s">
        <v>866</v>
      </c>
      <c r="C361" s="9"/>
      <c r="D361" s="9"/>
      <c r="E361" s="9" t="s">
        <v>867</v>
      </c>
      <c r="F361" s="9"/>
      <c r="G361" s="9"/>
      <c r="H361" s="9" t="s">
        <v>868</v>
      </c>
      <c r="I361" s="9"/>
      <c r="J361" s="9"/>
      <c r="K361" s="9"/>
      <c r="L361" s="9"/>
      <c r="M361" s="9"/>
      <c r="N361" s="9"/>
      <c r="O361" s="9"/>
      <c r="P361" s="9"/>
      <c r="Q361" s="9"/>
      <c r="R361" s="9"/>
      <c r="S361" s="9"/>
    </row>
    <row r="362" spans="1:19" x14ac:dyDescent="0.2">
      <c r="A362" t="s">
        <v>128</v>
      </c>
      <c r="B362" s="9" t="s">
        <v>869</v>
      </c>
      <c r="C362" s="9"/>
      <c r="D362" s="9"/>
      <c r="E362" s="9" t="s">
        <v>847</v>
      </c>
      <c r="F362" s="9"/>
      <c r="G362" s="9"/>
      <c r="H362" s="9" t="s">
        <v>870</v>
      </c>
      <c r="I362" s="9"/>
      <c r="J362" s="9"/>
      <c r="K362" s="9"/>
      <c r="L362" s="9"/>
      <c r="M362" s="9"/>
      <c r="N362" s="9"/>
      <c r="O362" s="9"/>
      <c r="P362" s="9"/>
      <c r="Q362" s="9"/>
      <c r="R362" s="9"/>
      <c r="S362" s="9"/>
    </row>
    <row r="363" spans="1:19" x14ac:dyDescent="0.2">
      <c r="A363" t="s">
        <v>32</v>
      </c>
      <c r="B363" s="9" t="s">
        <v>869</v>
      </c>
      <c r="C363" s="9"/>
      <c r="D363" s="9"/>
      <c r="E363" s="9" t="s">
        <v>847</v>
      </c>
      <c r="F363" s="9"/>
      <c r="G363" s="9"/>
      <c r="H363" s="9" t="s">
        <v>871</v>
      </c>
      <c r="I363" s="9"/>
      <c r="J363" s="9"/>
      <c r="K363" s="9"/>
      <c r="L363" s="9"/>
      <c r="M363" s="9"/>
      <c r="N363" s="9"/>
      <c r="O363" s="9"/>
      <c r="P363" s="9"/>
      <c r="Q363" s="9"/>
      <c r="R363" s="9"/>
      <c r="S363" s="9"/>
    </row>
    <row r="364" spans="1:19" x14ac:dyDescent="0.2">
      <c r="A364" t="s">
        <v>32</v>
      </c>
      <c r="B364" s="9" t="s">
        <v>869</v>
      </c>
      <c r="C364" s="9"/>
      <c r="D364" s="9"/>
      <c r="E364" s="9" t="s">
        <v>847</v>
      </c>
      <c r="F364" s="9"/>
      <c r="G364" s="9"/>
      <c r="H364" s="9" t="s">
        <v>872</v>
      </c>
      <c r="I364" s="9"/>
      <c r="J364" s="9"/>
      <c r="K364" s="9"/>
      <c r="L364" s="9"/>
      <c r="M364" s="9"/>
      <c r="N364" s="9"/>
      <c r="O364" s="9"/>
      <c r="P364" s="9"/>
      <c r="Q364" s="9"/>
      <c r="R364" s="9"/>
      <c r="S364" s="9"/>
    </row>
    <row r="365" spans="1:19" x14ac:dyDescent="0.2">
      <c r="A365" t="s">
        <v>32</v>
      </c>
      <c r="B365" s="9" t="s">
        <v>873</v>
      </c>
      <c r="C365" s="9"/>
      <c r="D365" s="9"/>
      <c r="E365" s="9" t="s">
        <v>874</v>
      </c>
      <c r="F365" s="9" t="s">
        <v>875</v>
      </c>
      <c r="G365" s="9"/>
      <c r="H365" s="9" t="s">
        <v>876</v>
      </c>
      <c r="I365" s="9"/>
      <c r="J365" s="9"/>
      <c r="K365" s="9"/>
      <c r="L365" s="9"/>
      <c r="M365" s="9"/>
      <c r="N365" s="9"/>
      <c r="O365" s="9"/>
      <c r="P365" s="9"/>
      <c r="Q365" s="9"/>
      <c r="R365" s="9"/>
      <c r="S365" s="9"/>
    </row>
    <row r="366" spans="1:19" x14ac:dyDescent="0.2">
      <c r="A366" t="s">
        <v>549</v>
      </c>
      <c r="B366" s="9" t="s">
        <v>877</v>
      </c>
      <c r="C366" s="9"/>
      <c r="D366" s="9" t="s">
        <v>878</v>
      </c>
      <c r="E366" s="9" t="s">
        <v>42</v>
      </c>
      <c r="F366" s="9" t="s">
        <v>879</v>
      </c>
      <c r="G366" s="9" t="s">
        <v>880</v>
      </c>
      <c r="H366" s="9" t="s">
        <v>881</v>
      </c>
      <c r="I366" s="9"/>
      <c r="J366" s="9"/>
      <c r="K366" s="9"/>
      <c r="L366" s="9"/>
      <c r="M366" s="9"/>
      <c r="N366" s="9"/>
      <c r="O366" s="9"/>
      <c r="P366" s="9"/>
      <c r="Q366" s="9"/>
      <c r="R366" s="9"/>
      <c r="S366" s="9"/>
    </row>
    <row r="367" spans="1:19" x14ac:dyDescent="0.2">
      <c r="A367" t="s">
        <v>128</v>
      </c>
      <c r="B367" s="9" t="s">
        <v>882</v>
      </c>
      <c r="C367" s="9"/>
      <c r="D367" s="9"/>
      <c r="E367" s="9" t="s">
        <v>43</v>
      </c>
      <c r="F367" s="9"/>
      <c r="G367" s="9"/>
      <c r="H367" s="9" t="s">
        <v>883</v>
      </c>
      <c r="I367" s="9"/>
      <c r="J367" s="9"/>
      <c r="K367" s="9"/>
      <c r="L367" s="9"/>
      <c r="M367" s="9"/>
      <c r="N367" s="9"/>
      <c r="O367" s="9"/>
      <c r="P367" s="9"/>
      <c r="Q367" s="9"/>
      <c r="R367" s="9"/>
      <c r="S367" s="9"/>
    </row>
    <row r="368" spans="1:19" x14ac:dyDescent="0.2">
      <c r="A368" t="s">
        <v>32</v>
      </c>
      <c r="B368" s="9" t="s">
        <v>884</v>
      </c>
      <c r="C368" s="9"/>
      <c r="D368" s="9"/>
      <c r="E368" s="9" t="s">
        <v>847</v>
      </c>
      <c r="F368" s="9"/>
      <c r="G368" s="9"/>
      <c r="H368" s="9" t="s">
        <v>885</v>
      </c>
      <c r="I368" s="9"/>
      <c r="J368" s="9"/>
      <c r="K368" s="9"/>
      <c r="L368" s="9"/>
      <c r="M368" s="9"/>
      <c r="N368" s="9"/>
      <c r="O368" s="9"/>
      <c r="P368" s="9"/>
      <c r="Q368" s="9"/>
      <c r="R368" s="9"/>
      <c r="S368" s="9"/>
    </row>
    <row r="369" spans="1:19" x14ac:dyDescent="0.2">
      <c r="A369" t="s">
        <v>128</v>
      </c>
      <c r="B369" s="9" t="s">
        <v>886</v>
      </c>
      <c r="C369" s="9"/>
      <c r="D369" s="9"/>
      <c r="E369" s="9" t="s">
        <v>887</v>
      </c>
      <c r="F369" s="9"/>
      <c r="G369" s="9" t="s">
        <v>888</v>
      </c>
      <c r="H369" s="9" t="s">
        <v>889</v>
      </c>
      <c r="I369" s="9"/>
      <c r="J369" s="9"/>
      <c r="K369" s="9"/>
      <c r="L369" s="9"/>
      <c r="M369" s="9"/>
      <c r="N369" s="9"/>
      <c r="O369" s="9"/>
      <c r="P369" s="9"/>
      <c r="Q369" s="9"/>
      <c r="R369" s="9"/>
      <c r="S369" s="9"/>
    </row>
    <row r="370" spans="1:19" x14ac:dyDescent="0.2">
      <c r="A370" t="s">
        <v>32</v>
      </c>
      <c r="B370" s="9" t="s">
        <v>890</v>
      </c>
      <c r="C370" s="9"/>
      <c r="D370" s="9"/>
      <c r="E370" s="9" t="s">
        <v>43</v>
      </c>
      <c r="F370" s="9"/>
      <c r="G370" s="9"/>
      <c r="H370" s="9" t="s">
        <v>891</v>
      </c>
      <c r="I370" s="9"/>
      <c r="J370" s="9"/>
      <c r="K370" s="9"/>
      <c r="L370" s="9"/>
      <c r="M370" s="9"/>
      <c r="N370" s="9"/>
      <c r="O370" s="9"/>
      <c r="P370" s="9"/>
      <c r="Q370" s="9"/>
      <c r="R370" s="9"/>
      <c r="S370" s="9"/>
    </row>
    <row r="371" spans="1:19" x14ac:dyDescent="0.2">
      <c r="A371" t="s">
        <v>128</v>
      </c>
      <c r="B371" s="9" t="s">
        <v>892</v>
      </c>
      <c r="C371" s="9"/>
      <c r="D371" s="9"/>
      <c r="E371" s="9" t="s">
        <v>30</v>
      </c>
      <c r="F371" s="9" t="s">
        <v>739</v>
      </c>
      <c r="G371" s="9" t="s">
        <v>740</v>
      </c>
      <c r="H371" s="9" t="s">
        <v>893</v>
      </c>
      <c r="I371" s="9"/>
      <c r="J371" s="9"/>
      <c r="K371" s="9"/>
      <c r="L371" s="9"/>
      <c r="M371" s="9"/>
      <c r="N371" s="9"/>
      <c r="O371" s="9"/>
      <c r="P371" s="9"/>
      <c r="Q371" s="9"/>
      <c r="R371" s="9"/>
      <c r="S371" s="9"/>
    </row>
    <row r="372" spans="1:19" x14ac:dyDescent="0.2">
      <c r="A372" t="s">
        <v>32</v>
      </c>
      <c r="B372" s="9" t="s">
        <v>894</v>
      </c>
      <c r="C372" s="9"/>
      <c r="D372" s="9"/>
      <c r="E372" s="9" t="s">
        <v>43</v>
      </c>
      <c r="F372" s="9"/>
      <c r="G372" s="9"/>
      <c r="H372" s="9" t="s">
        <v>895</v>
      </c>
      <c r="I372" s="9"/>
      <c r="J372" s="9"/>
      <c r="K372" s="9"/>
      <c r="L372" s="9"/>
      <c r="M372" s="9"/>
      <c r="N372" s="9"/>
      <c r="O372" s="9"/>
      <c r="P372" s="9"/>
      <c r="Q372" s="9"/>
      <c r="R372" s="9"/>
      <c r="S372" s="9"/>
    </row>
    <row r="373" spans="1:19" x14ac:dyDescent="0.2">
      <c r="A373" t="s">
        <v>32</v>
      </c>
      <c r="B373" s="9" t="s">
        <v>896</v>
      </c>
      <c r="C373" s="9"/>
      <c r="D373" s="9"/>
      <c r="E373" s="9" t="s">
        <v>897</v>
      </c>
      <c r="F373" s="9"/>
      <c r="G373" s="9" t="s">
        <v>898</v>
      </c>
      <c r="H373" s="9" t="s">
        <v>899</v>
      </c>
      <c r="I373" s="9"/>
      <c r="J373" s="9"/>
      <c r="K373" s="9"/>
      <c r="L373" s="9"/>
      <c r="M373" s="9"/>
      <c r="N373" s="9"/>
      <c r="O373" s="9"/>
      <c r="P373" s="9"/>
      <c r="Q373" s="9"/>
      <c r="R373" s="9"/>
      <c r="S373" s="9"/>
    </row>
    <row r="374" spans="1:19" x14ac:dyDescent="0.2">
      <c r="A374" t="s">
        <v>32</v>
      </c>
      <c r="B374" s="9" t="s">
        <v>900</v>
      </c>
      <c r="C374" s="9"/>
      <c r="D374" s="9"/>
      <c r="E374" s="9" t="s">
        <v>901</v>
      </c>
      <c r="F374" s="9" t="s">
        <v>874</v>
      </c>
      <c r="G374" s="9"/>
      <c r="H374" s="9" t="s">
        <v>902</v>
      </c>
      <c r="I374" s="9"/>
      <c r="J374" s="9"/>
      <c r="K374" s="9"/>
      <c r="L374" s="9"/>
      <c r="M374" s="9"/>
      <c r="N374" s="9"/>
      <c r="O374" s="9"/>
      <c r="P374" s="9"/>
      <c r="Q374" s="9"/>
      <c r="R374" s="9"/>
      <c r="S374" s="9"/>
    </row>
    <row r="375" spans="1:19" x14ac:dyDescent="0.2">
      <c r="A375" t="s">
        <v>32</v>
      </c>
      <c r="B375" s="9" t="s">
        <v>903</v>
      </c>
      <c r="C375" s="9"/>
      <c r="D375" s="9"/>
      <c r="E375" s="9" t="s">
        <v>904</v>
      </c>
      <c r="F375" s="9"/>
      <c r="G375" s="9">
        <v>1362696</v>
      </c>
      <c r="H375" s="9" t="s">
        <v>905</v>
      </c>
      <c r="I375" s="9"/>
      <c r="J375" s="9"/>
      <c r="K375" s="9"/>
      <c r="L375" s="9"/>
      <c r="M375" s="9"/>
      <c r="N375" s="9"/>
      <c r="O375" s="9"/>
      <c r="P375" s="9"/>
      <c r="Q375" s="9"/>
      <c r="R375" s="9"/>
      <c r="S375" s="9"/>
    </row>
    <row r="376" spans="1:19" x14ac:dyDescent="0.2">
      <c r="A376" t="s">
        <v>147</v>
      </c>
      <c r="B376" s="9" t="s">
        <v>906</v>
      </c>
      <c r="C376" s="9"/>
      <c r="D376" s="9"/>
      <c r="E376" s="9" t="s">
        <v>43</v>
      </c>
      <c r="F376" s="9"/>
      <c r="G376" s="9"/>
      <c r="H376" s="9" t="s">
        <v>907</v>
      </c>
      <c r="I376" s="9"/>
      <c r="J376" s="9"/>
      <c r="K376" s="9"/>
      <c r="L376" s="9"/>
      <c r="M376" s="9"/>
      <c r="N376" s="9"/>
      <c r="O376" s="9"/>
      <c r="P376" s="9"/>
      <c r="Q376" s="9"/>
      <c r="R376" s="9"/>
      <c r="S376" s="9"/>
    </row>
    <row r="377" spans="1:19" x14ac:dyDescent="0.2">
      <c r="A377" t="s">
        <v>128</v>
      </c>
      <c r="B377" s="9" t="s">
        <v>908</v>
      </c>
      <c r="C377" s="9"/>
      <c r="D377" s="9"/>
      <c r="E377" s="9" t="s">
        <v>43</v>
      </c>
      <c r="F377" s="9"/>
      <c r="G377" s="9"/>
      <c r="H377" s="9" t="s">
        <v>909</v>
      </c>
      <c r="I377" s="9"/>
      <c r="J377" s="9"/>
      <c r="K377" s="9"/>
      <c r="L377" s="9"/>
      <c r="M377" s="9"/>
      <c r="N377" s="9"/>
      <c r="O377" s="9"/>
      <c r="P377" s="9"/>
      <c r="Q377" s="9"/>
      <c r="R377" s="9"/>
      <c r="S377" s="9"/>
    </row>
    <row r="378" spans="1:19" x14ac:dyDescent="0.2">
      <c r="A378" t="s">
        <v>32</v>
      </c>
      <c r="B378" s="9" t="s">
        <v>910</v>
      </c>
      <c r="C378" s="9"/>
      <c r="D378" s="9"/>
      <c r="E378" s="9" t="s">
        <v>246</v>
      </c>
      <c r="F378" s="9"/>
      <c r="G378" s="9" t="s">
        <v>911</v>
      </c>
      <c r="H378" s="9" t="s">
        <v>912</v>
      </c>
      <c r="I378" s="9"/>
      <c r="J378" s="9"/>
      <c r="K378" s="9"/>
      <c r="L378" s="9"/>
      <c r="M378" s="9"/>
      <c r="N378" s="9"/>
      <c r="O378" s="9"/>
      <c r="P378" s="9"/>
      <c r="Q378" s="9"/>
      <c r="R378" s="9"/>
      <c r="S378" s="9"/>
    </row>
    <row r="379" spans="1:19" x14ac:dyDescent="0.2">
      <c r="A379" t="s">
        <v>128</v>
      </c>
      <c r="B379" s="9" t="s">
        <v>913</v>
      </c>
      <c r="C379" s="9" t="s">
        <v>914</v>
      </c>
      <c r="D379" s="9"/>
      <c r="E379" s="9" t="s">
        <v>915</v>
      </c>
      <c r="F379" s="9"/>
      <c r="G379" s="9">
        <v>1</v>
      </c>
      <c r="H379" s="9" t="s">
        <v>916</v>
      </c>
      <c r="I379" s="9"/>
      <c r="J379" s="9"/>
      <c r="K379" s="9"/>
      <c r="L379" s="9"/>
      <c r="M379" s="9"/>
      <c r="N379" s="9"/>
      <c r="O379" s="9"/>
      <c r="P379" s="9"/>
      <c r="Q379" s="9"/>
      <c r="R379" s="9"/>
      <c r="S379" s="9"/>
    </row>
    <row r="380" spans="1:19" x14ac:dyDescent="0.2">
      <c r="A380" t="s">
        <v>128</v>
      </c>
      <c r="B380" s="9" t="s">
        <v>913</v>
      </c>
      <c r="C380" s="9" t="s">
        <v>914</v>
      </c>
      <c r="D380" s="9"/>
      <c r="E380" s="9" t="s">
        <v>915</v>
      </c>
      <c r="F380" s="9"/>
      <c r="G380" s="9"/>
      <c r="H380" s="9" t="s">
        <v>917</v>
      </c>
      <c r="I380" s="9"/>
      <c r="J380" s="9"/>
      <c r="K380" s="9"/>
      <c r="L380" s="9"/>
      <c r="M380" s="9"/>
      <c r="N380" s="9"/>
      <c r="O380" s="9"/>
      <c r="P380" s="9"/>
      <c r="Q380" s="9"/>
      <c r="R380" s="9"/>
      <c r="S380" s="9"/>
    </row>
    <row r="381" spans="1:19" x14ac:dyDescent="0.2">
      <c r="A381" t="s">
        <v>128</v>
      </c>
      <c r="B381" s="9" t="s">
        <v>918</v>
      </c>
      <c r="C381" s="9"/>
      <c r="D381" s="9"/>
      <c r="E381" s="9" t="s">
        <v>919</v>
      </c>
      <c r="F381" s="9"/>
      <c r="G381" s="9"/>
      <c r="H381" s="9" t="s">
        <v>920</v>
      </c>
      <c r="I381" s="9"/>
      <c r="J381" s="9"/>
      <c r="K381" s="9"/>
      <c r="L381" s="9"/>
      <c r="M381" s="9"/>
      <c r="N381" s="9"/>
      <c r="O381" s="9"/>
      <c r="P381" s="9"/>
      <c r="Q381" s="9"/>
      <c r="R381" s="9"/>
      <c r="S381" s="9"/>
    </row>
    <row r="382" spans="1:19" x14ac:dyDescent="0.2">
      <c r="A382" t="s">
        <v>128</v>
      </c>
      <c r="B382" s="9" t="s">
        <v>921</v>
      </c>
      <c r="C382" s="9"/>
      <c r="D382" s="9"/>
      <c r="E382" s="9" t="s">
        <v>922</v>
      </c>
      <c r="F382" s="9"/>
      <c r="G382" s="9"/>
      <c r="H382" s="9" t="s">
        <v>923</v>
      </c>
      <c r="I382" s="9"/>
      <c r="J382" s="9"/>
      <c r="K382" s="9"/>
      <c r="L382" s="9"/>
      <c r="M382" s="9"/>
      <c r="N382" s="9"/>
      <c r="O382" s="9"/>
      <c r="P382" s="9"/>
      <c r="Q382" s="9"/>
      <c r="R382" s="9"/>
      <c r="S382" s="9"/>
    </row>
    <row r="383" spans="1:19" x14ac:dyDescent="0.2">
      <c r="A383" t="s">
        <v>128</v>
      </c>
      <c r="B383" s="9" t="s">
        <v>924</v>
      </c>
      <c r="C383" s="9"/>
      <c r="D383" s="9"/>
      <c r="E383" s="9" t="s">
        <v>925</v>
      </c>
      <c r="F383" s="9"/>
      <c r="G383" s="9"/>
      <c r="H383" s="9" t="s">
        <v>926</v>
      </c>
      <c r="I383" s="9"/>
      <c r="J383" s="9"/>
      <c r="K383" s="9"/>
      <c r="L383" s="9"/>
      <c r="M383" s="9"/>
      <c r="N383" s="9"/>
      <c r="O383" s="9"/>
      <c r="P383" s="9"/>
      <c r="Q383" s="9"/>
      <c r="R383" s="9"/>
      <c r="S383" s="9"/>
    </row>
    <row r="384" spans="1:19" x14ac:dyDescent="0.2">
      <c r="A384" t="s">
        <v>128</v>
      </c>
      <c r="B384" s="9" t="s">
        <v>927</v>
      </c>
      <c r="C384" s="9"/>
      <c r="D384" s="9"/>
      <c r="E384" s="9" t="s">
        <v>430</v>
      </c>
      <c r="F384" s="9"/>
      <c r="G384" s="9" t="s">
        <v>701</v>
      </c>
      <c r="H384" s="9" t="s">
        <v>928</v>
      </c>
      <c r="I384" s="9"/>
      <c r="J384" s="9"/>
      <c r="K384" s="9"/>
      <c r="L384" s="9"/>
      <c r="M384" s="9"/>
      <c r="N384" s="9"/>
      <c r="O384" s="9"/>
      <c r="P384" s="9"/>
      <c r="Q384" s="9"/>
      <c r="R384" s="9"/>
      <c r="S384" s="9"/>
    </row>
    <row r="385" spans="1:19" x14ac:dyDescent="0.2">
      <c r="A385" t="s">
        <v>147</v>
      </c>
      <c r="B385" s="9" t="s">
        <v>929</v>
      </c>
      <c r="C385" s="9"/>
      <c r="D385" s="9"/>
      <c r="E385" s="9" t="s">
        <v>930</v>
      </c>
      <c r="F385" s="9"/>
      <c r="G385" s="9"/>
      <c r="H385" s="9" t="s">
        <v>931</v>
      </c>
      <c r="I385" s="9"/>
      <c r="J385" s="9"/>
      <c r="K385" s="9"/>
      <c r="L385" s="9"/>
      <c r="M385" s="9"/>
      <c r="N385" s="9"/>
      <c r="O385" s="9"/>
      <c r="P385" s="9"/>
      <c r="Q385" s="9"/>
      <c r="R385" s="9"/>
      <c r="S385" s="9"/>
    </row>
    <row r="386" spans="1:19" x14ac:dyDescent="0.2">
      <c r="A386" t="s">
        <v>32</v>
      </c>
      <c r="B386" s="9" t="s">
        <v>932</v>
      </c>
      <c r="C386" s="9"/>
      <c r="D386" s="9"/>
      <c r="E386" s="9" t="s">
        <v>904</v>
      </c>
      <c r="F386" s="9" t="s">
        <v>933</v>
      </c>
      <c r="G386" s="9" t="s">
        <v>934</v>
      </c>
      <c r="H386" s="9" t="s">
        <v>935</v>
      </c>
      <c r="I386" s="9"/>
      <c r="J386" s="9"/>
      <c r="K386" s="9"/>
      <c r="L386" s="9"/>
      <c r="M386" s="9"/>
      <c r="N386" s="9"/>
      <c r="O386" s="9"/>
      <c r="P386" s="9"/>
      <c r="Q386" s="9"/>
      <c r="R386" s="9"/>
      <c r="S386" s="9"/>
    </row>
    <row r="387" spans="1:19" x14ac:dyDescent="0.2">
      <c r="A387" t="s">
        <v>128</v>
      </c>
      <c r="B387" s="9" t="s">
        <v>936</v>
      </c>
      <c r="C387" s="9"/>
      <c r="D387" s="9"/>
      <c r="E387" s="9" t="s">
        <v>43</v>
      </c>
      <c r="F387" s="9"/>
      <c r="G387" s="9"/>
      <c r="H387" s="9" t="s">
        <v>937</v>
      </c>
      <c r="I387" s="9"/>
      <c r="J387" s="9"/>
      <c r="K387" s="9"/>
      <c r="L387" s="9"/>
      <c r="M387" s="9"/>
      <c r="N387" s="9"/>
      <c r="O387" s="9"/>
      <c r="P387" s="9"/>
      <c r="Q387" s="9"/>
      <c r="R387" s="9"/>
      <c r="S387" s="9"/>
    </row>
    <row r="388" spans="1:19" x14ac:dyDescent="0.2">
      <c r="A388" t="s">
        <v>128</v>
      </c>
      <c r="B388" s="9" t="s">
        <v>936</v>
      </c>
      <c r="C388" s="9"/>
      <c r="D388" s="9"/>
      <c r="E388" s="9" t="s">
        <v>43</v>
      </c>
      <c r="F388" s="9"/>
      <c r="G388" s="9"/>
      <c r="H388" s="9" t="s">
        <v>938</v>
      </c>
      <c r="I388" s="9"/>
      <c r="J388" s="9"/>
      <c r="K388" s="9"/>
      <c r="L388" s="9"/>
      <c r="M388" s="9"/>
      <c r="N388" s="9"/>
      <c r="O388" s="9"/>
      <c r="P388" s="9"/>
      <c r="Q388" s="9"/>
      <c r="R388" s="9"/>
      <c r="S388" s="9"/>
    </row>
    <row r="389" spans="1:19" x14ac:dyDescent="0.2">
      <c r="A389" t="s">
        <v>32</v>
      </c>
      <c r="B389" s="9" t="s">
        <v>939</v>
      </c>
      <c r="C389" s="9"/>
      <c r="D389" s="9"/>
      <c r="E389" s="9" t="s">
        <v>940</v>
      </c>
      <c r="F389" s="9"/>
      <c r="G389" s="9" t="s">
        <v>941</v>
      </c>
      <c r="H389" s="9" t="s">
        <v>942</v>
      </c>
      <c r="I389" s="9"/>
      <c r="J389" s="9"/>
      <c r="K389" s="9"/>
      <c r="L389" s="9"/>
      <c r="M389" s="9"/>
      <c r="N389" s="9"/>
      <c r="O389" s="9"/>
      <c r="P389" s="9"/>
      <c r="Q389" s="9"/>
      <c r="R389" s="9"/>
      <c r="S389" s="9"/>
    </row>
    <row r="390" spans="1:19" x14ac:dyDescent="0.2">
      <c r="A390" t="s">
        <v>128</v>
      </c>
      <c r="B390" s="9"/>
      <c r="C390" s="9"/>
      <c r="D390" s="9"/>
      <c r="E390" s="9" t="s">
        <v>43</v>
      </c>
      <c r="F390" s="9"/>
      <c r="G390" s="9" t="s">
        <v>43</v>
      </c>
      <c r="H390" s="9" t="s">
        <v>943</v>
      </c>
      <c r="I390" s="9"/>
      <c r="J390" s="9"/>
      <c r="K390" s="9"/>
      <c r="L390" s="9"/>
      <c r="M390" s="9"/>
      <c r="N390" s="9"/>
      <c r="O390" s="9"/>
      <c r="P390" s="9"/>
      <c r="Q390" s="9"/>
      <c r="R390" s="9"/>
      <c r="S390" s="9"/>
    </row>
    <row r="391" spans="1:19" x14ac:dyDescent="0.2">
      <c r="A391" t="s">
        <v>128</v>
      </c>
      <c r="B391" s="9" t="s">
        <v>944</v>
      </c>
      <c r="C391" s="9"/>
      <c r="D391" s="9"/>
      <c r="E391" s="9" t="s">
        <v>945</v>
      </c>
      <c r="F391" s="9" t="s">
        <v>946</v>
      </c>
      <c r="G391" s="9"/>
      <c r="H391" s="9" t="s">
        <v>947</v>
      </c>
      <c r="I391" s="9"/>
      <c r="J391" s="9"/>
      <c r="K391" s="9"/>
      <c r="L391" s="9"/>
      <c r="M391" s="9"/>
      <c r="N391" s="9"/>
      <c r="O391" s="9"/>
      <c r="P391" s="9"/>
      <c r="Q391" s="9"/>
      <c r="R391" s="9"/>
      <c r="S391" s="9"/>
    </row>
    <row r="392" spans="1:19" x14ac:dyDescent="0.2">
      <c r="A392" t="s">
        <v>147</v>
      </c>
      <c r="B392" s="9" t="s">
        <v>948</v>
      </c>
      <c r="C392" s="9"/>
      <c r="D392" s="9"/>
      <c r="E392" s="9" t="s">
        <v>940</v>
      </c>
      <c r="F392" s="9"/>
      <c r="G392" s="9" t="s">
        <v>941</v>
      </c>
      <c r="H392" s="9" t="s">
        <v>949</v>
      </c>
      <c r="I392" s="9"/>
      <c r="J392" s="9"/>
      <c r="K392" s="9"/>
      <c r="L392" s="9"/>
      <c r="M392" s="9"/>
      <c r="N392" s="9"/>
      <c r="O392" s="9"/>
      <c r="P392" s="9"/>
      <c r="Q392" s="9"/>
      <c r="R392" s="9"/>
      <c r="S392" s="9"/>
    </row>
    <row r="393" spans="1:19" x14ac:dyDescent="0.2">
      <c r="A393" t="s">
        <v>147</v>
      </c>
      <c r="B393" s="9" t="s">
        <v>950</v>
      </c>
      <c r="C393" s="9"/>
      <c r="D393" s="9"/>
      <c r="E393" s="9" t="s">
        <v>940</v>
      </c>
      <c r="F393" s="9"/>
      <c r="G393" s="9" t="s">
        <v>941</v>
      </c>
      <c r="H393" s="9" t="s">
        <v>951</v>
      </c>
      <c r="I393" s="9"/>
      <c r="J393" s="9"/>
      <c r="K393" s="9"/>
      <c r="L393" s="9"/>
      <c r="M393" s="9"/>
      <c r="N393" s="9"/>
      <c r="O393" s="9"/>
      <c r="P393" s="9"/>
      <c r="Q393" s="9"/>
      <c r="R393" s="9"/>
      <c r="S393" s="9"/>
    </row>
    <row r="394" spans="1:19" x14ac:dyDescent="0.2">
      <c r="A394" t="s">
        <v>147</v>
      </c>
      <c r="B394" s="9" t="s">
        <v>952</v>
      </c>
      <c r="C394" s="9"/>
      <c r="D394" s="9"/>
      <c r="E394" s="9" t="s">
        <v>940</v>
      </c>
      <c r="F394" s="9"/>
      <c r="G394" s="9"/>
      <c r="H394" s="9" t="s">
        <v>953</v>
      </c>
      <c r="I394" s="9"/>
      <c r="J394" s="9"/>
      <c r="K394" s="9"/>
      <c r="L394" s="9"/>
      <c r="M394" s="9"/>
      <c r="N394" s="9"/>
      <c r="O394" s="9"/>
      <c r="P394" s="9"/>
      <c r="Q394" s="9"/>
      <c r="R394" s="9"/>
      <c r="S394" s="9"/>
    </row>
    <row r="395" spans="1:19" x14ac:dyDescent="0.2">
      <c r="A395" t="s">
        <v>147</v>
      </c>
      <c r="B395" s="9" t="s">
        <v>954</v>
      </c>
      <c r="C395" s="9"/>
      <c r="D395" s="9"/>
      <c r="E395" s="9" t="s">
        <v>940</v>
      </c>
      <c r="F395" s="9"/>
      <c r="G395" s="9" t="s">
        <v>941</v>
      </c>
      <c r="H395" s="9" t="s">
        <v>955</v>
      </c>
      <c r="I395" s="9"/>
      <c r="J395" s="9"/>
      <c r="K395" s="9"/>
      <c r="L395" s="9"/>
      <c r="M395" s="9"/>
      <c r="N395" s="9"/>
      <c r="O395" s="9"/>
      <c r="P395" s="9"/>
      <c r="Q395" s="9"/>
      <c r="R395" s="9"/>
      <c r="S395" s="9"/>
    </row>
    <row r="396" spans="1:19" x14ac:dyDescent="0.2">
      <c r="A396" t="s">
        <v>128</v>
      </c>
      <c r="B396" s="9" t="s">
        <v>956</v>
      </c>
      <c r="C396" s="9"/>
      <c r="D396" s="9" t="s">
        <v>957</v>
      </c>
      <c r="E396" s="9" t="s">
        <v>430</v>
      </c>
      <c r="F396" s="9" t="s">
        <v>958</v>
      </c>
      <c r="G396" s="9"/>
      <c r="H396" s="9" t="s">
        <v>959</v>
      </c>
      <c r="I396" s="9"/>
      <c r="J396" s="9"/>
      <c r="K396" s="9"/>
      <c r="L396" s="9"/>
      <c r="M396" s="9"/>
      <c r="N396" s="9"/>
      <c r="O396" s="9"/>
      <c r="P396" s="9"/>
      <c r="Q396" s="9"/>
      <c r="R396" s="9"/>
      <c r="S396" s="9"/>
    </row>
    <row r="397" spans="1:19" x14ac:dyDescent="0.2">
      <c r="A397" t="s">
        <v>128</v>
      </c>
      <c r="B397" s="9" t="s">
        <v>960</v>
      </c>
      <c r="C397" s="9"/>
      <c r="D397" s="9"/>
      <c r="E397" s="9" t="s">
        <v>17</v>
      </c>
      <c r="F397" s="9"/>
      <c r="G397" s="9"/>
      <c r="H397" s="9" t="s">
        <v>961</v>
      </c>
      <c r="I397" s="9"/>
      <c r="J397" s="9"/>
      <c r="K397" s="9"/>
      <c r="L397" s="9"/>
      <c r="M397" s="9"/>
      <c r="N397" s="9"/>
      <c r="O397" s="9"/>
      <c r="P397" s="9"/>
      <c r="Q397" s="9"/>
      <c r="R397" s="9"/>
      <c r="S397" s="9"/>
    </row>
    <row r="398" spans="1:19" x14ac:dyDescent="0.2">
      <c r="A398" t="s">
        <v>32</v>
      </c>
      <c r="B398" s="9" t="s">
        <v>962</v>
      </c>
      <c r="C398" s="9" t="s">
        <v>963</v>
      </c>
      <c r="D398" s="9" t="s">
        <v>964</v>
      </c>
      <c r="E398" s="9" t="s">
        <v>245</v>
      </c>
      <c r="F398" s="9" t="s">
        <v>246</v>
      </c>
      <c r="G398" s="9" t="s">
        <v>247</v>
      </c>
      <c r="H398" s="9" t="s">
        <v>965</v>
      </c>
      <c r="I398" s="9"/>
      <c r="J398" s="9"/>
      <c r="K398" s="9"/>
      <c r="L398" s="9"/>
      <c r="M398" s="9"/>
      <c r="N398" s="9"/>
      <c r="O398" s="9"/>
      <c r="P398" s="9"/>
      <c r="Q398" s="9"/>
      <c r="R398" s="9"/>
      <c r="S398" s="9"/>
    </row>
    <row r="399" spans="1:19" x14ac:dyDescent="0.2">
      <c r="A399" t="s">
        <v>128</v>
      </c>
      <c r="B399" s="9" t="s">
        <v>966</v>
      </c>
      <c r="C399" s="9"/>
      <c r="D399" s="9" t="s">
        <v>967</v>
      </c>
      <c r="E399" s="9" t="s">
        <v>968</v>
      </c>
      <c r="F399" s="9" t="s">
        <v>969</v>
      </c>
      <c r="G399" s="9">
        <v>1344619</v>
      </c>
      <c r="H399" s="9" t="s">
        <v>970</v>
      </c>
      <c r="I399" s="9"/>
      <c r="J399" s="9"/>
      <c r="K399" s="9"/>
      <c r="L399" s="9"/>
      <c r="M399" s="9"/>
      <c r="N399" s="9"/>
      <c r="O399" s="9"/>
      <c r="P399" s="9"/>
      <c r="Q399" s="9"/>
      <c r="R399" s="9"/>
      <c r="S399" s="9"/>
    </row>
    <row r="400" spans="1:19" x14ac:dyDescent="0.2">
      <c r="A400" t="s">
        <v>128</v>
      </c>
      <c r="B400" s="9" t="s">
        <v>971</v>
      </c>
      <c r="C400" s="9"/>
      <c r="D400" s="9"/>
      <c r="E400" s="9" t="s">
        <v>654</v>
      </c>
      <c r="F400" s="9"/>
      <c r="G400" s="9">
        <v>1344705</v>
      </c>
      <c r="H400" s="9" t="s">
        <v>972</v>
      </c>
      <c r="I400" s="9"/>
      <c r="J400" s="9"/>
      <c r="K400" s="9"/>
      <c r="L400" s="9"/>
      <c r="M400" s="9"/>
      <c r="N400" s="9"/>
      <c r="O400" s="9"/>
      <c r="P400" s="9"/>
      <c r="Q400" s="9"/>
      <c r="R400" s="9"/>
      <c r="S400" s="9"/>
    </row>
    <row r="401" spans="1:19" x14ac:dyDescent="0.2">
      <c r="A401" t="s">
        <v>147</v>
      </c>
      <c r="B401" s="9" t="s">
        <v>973</v>
      </c>
      <c r="C401" s="9" t="s">
        <v>974</v>
      </c>
      <c r="D401" s="9"/>
      <c r="E401" s="9" t="s">
        <v>43</v>
      </c>
      <c r="F401" s="9"/>
      <c r="G401" s="9"/>
      <c r="H401" s="9" t="s">
        <v>975</v>
      </c>
      <c r="I401" s="9"/>
      <c r="J401" s="9"/>
      <c r="K401" s="9"/>
      <c r="L401" s="9"/>
      <c r="M401" s="9"/>
      <c r="N401" s="9"/>
      <c r="O401" s="9"/>
      <c r="P401" s="9"/>
      <c r="Q401" s="9"/>
      <c r="R401" s="9"/>
      <c r="S401" s="9"/>
    </row>
    <row r="402" spans="1:19" x14ac:dyDescent="0.2">
      <c r="A402" t="s">
        <v>147</v>
      </c>
      <c r="B402" s="9" t="s">
        <v>976</v>
      </c>
      <c r="C402" s="9" t="s">
        <v>977</v>
      </c>
      <c r="D402" s="9"/>
      <c r="E402" s="9" t="s">
        <v>145</v>
      </c>
      <c r="F402" s="9" t="s">
        <v>696</v>
      </c>
      <c r="G402" s="9" t="s">
        <v>978</v>
      </c>
      <c r="H402" s="9" t="s">
        <v>979</v>
      </c>
      <c r="I402" s="9"/>
      <c r="J402" s="9"/>
      <c r="K402" s="9"/>
      <c r="L402" s="9"/>
      <c r="M402" s="9"/>
      <c r="N402" s="9"/>
      <c r="O402" s="9"/>
      <c r="P402" s="9"/>
      <c r="Q402" s="9"/>
      <c r="R402" s="9"/>
      <c r="S402" s="9"/>
    </row>
    <row r="403" spans="1:19" x14ac:dyDescent="0.2">
      <c r="A403" t="s">
        <v>128</v>
      </c>
      <c r="B403" s="9" t="s">
        <v>980</v>
      </c>
      <c r="C403" s="9"/>
      <c r="D403" s="9"/>
      <c r="E403" s="9" t="s">
        <v>654</v>
      </c>
      <c r="F403" s="9"/>
      <c r="G403" s="9">
        <v>1635524</v>
      </c>
      <c r="H403" s="9" t="s">
        <v>981</v>
      </c>
      <c r="I403" s="9"/>
      <c r="J403" s="9"/>
      <c r="K403" s="9"/>
      <c r="L403" s="9"/>
      <c r="M403" s="9"/>
      <c r="N403" s="9"/>
      <c r="O403" s="9"/>
      <c r="P403" s="9"/>
      <c r="Q403" s="9"/>
      <c r="R403" s="9"/>
      <c r="S403" s="9"/>
    </row>
    <row r="404" spans="1:19" x14ac:dyDescent="0.2">
      <c r="A404" t="s">
        <v>128</v>
      </c>
      <c r="B404" s="9" t="s">
        <v>982</v>
      </c>
      <c r="C404" s="9"/>
      <c r="D404" s="9"/>
      <c r="E404" s="9" t="s">
        <v>654</v>
      </c>
      <c r="F404" s="9"/>
      <c r="G404" s="9"/>
      <c r="H404" s="9" t="s">
        <v>983</v>
      </c>
      <c r="I404" s="9"/>
      <c r="J404" s="9"/>
      <c r="K404" s="9"/>
      <c r="L404" s="9"/>
      <c r="M404" s="9"/>
      <c r="N404" s="9"/>
      <c r="O404" s="9"/>
      <c r="P404" s="9"/>
      <c r="Q404" s="9"/>
      <c r="R404" s="9"/>
      <c r="S404" s="9"/>
    </row>
    <row r="405" spans="1:19" x14ac:dyDescent="0.2">
      <c r="A405" t="s">
        <v>32</v>
      </c>
      <c r="B405" s="9" t="s">
        <v>984</v>
      </c>
      <c r="C405" s="9"/>
      <c r="D405" s="9"/>
      <c r="E405" s="9" t="s">
        <v>43</v>
      </c>
      <c r="F405" s="9"/>
      <c r="G405" s="9"/>
      <c r="H405" s="9" t="s">
        <v>985</v>
      </c>
      <c r="I405" s="9"/>
      <c r="J405" s="9"/>
      <c r="K405" s="9"/>
      <c r="L405" s="9"/>
      <c r="M405" s="9"/>
      <c r="N405" s="9"/>
      <c r="O405" s="9"/>
      <c r="P405" s="9"/>
      <c r="Q405" s="9"/>
      <c r="R405" s="9"/>
      <c r="S405" s="9"/>
    </row>
    <row r="406" spans="1:19" x14ac:dyDescent="0.2">
      <c r="A406" t="s">
        <v>128</v>
      </c>
      <c r="B406" s="9" t="s">
        <v>986</v>
      </c>
      <c r="C406" s="9"/>
      <c r="D406" s="9"/>
      <c r="E406" s="9" t="s">
        <v>987</v>
      </c>
      <c r="F406" s="9"/>
      <c r="G406" s="9"/>
      <c r="H406" s="9" t="s">
        <v>988</v>
      </c>
      <c r="I406" s="9"/>
      <c r="J406" s="9"/>
      <c r="K406" s="9"/>
      <c r="L406" s="9"/>
      <c r="M406" s="9"/>
      <c r="N406" s="9"/>
      <c r="O406" s="9"/>
      <c r="P406" s="9"/>
      <c r="Q406" s="9"/>
      <c r="R406" s="9"/>
      <c r="S406" s="9"/>
    </row>
    <row r="407" spans="1:19" x14ac:dyDescent="0.2">
      <c r="A407" t="s">
        <v>128</v>
      </c>
      <c r="B407" s="9" t="s">
        <v>989</v>
      </c>
      <c r="C407" s="9"/>
      <c r="D407" s="9" t="s">
        <v>990</v>
      </c>
      <c r="E407" s="9" t="s">
        <v>991</v>
      </c>
      <c r="F407" s="9" t="s">
        <v>991</v>
      </c>
      <c r="G407" s="9"/>
      <c r="H407" s="9" t="s">
        <v>992</v>
      </c>
      <c r="I407" s="9"/>
      <c r="J407" s="9"/>
      <c r="K407" s="9"/>
      <c r="L407" s="9"/>
      <c r="M407" s="9"/>
      <c r="N407" s="9"/>
      <c r="O407" s="9"/>
      <c r="P407" s="9"/>
      <c r="Q407" s="9"/>
      <c r="R407" s="9"/>
      <c r="S407" s="9"/>
    </row>
    <row r="408" spans="1:19" x14ac:dyDescent="0.2">
      <c r="A408" t="s">
        <v>128</v>
      </c>
      <c r="B408" s="9" t="s">
        <v>993</v>
      </c>
      <c r="C408" s="9"/>
      <c r="D408" s="9"/>
      <c r="E408" s="9" t="s">
        <v>43</v>
      </c>
      <c r="F408" s="9"/>
      <c r="G408" s="9"/>
      <c r="H408" s="9" t="s">
        <v>994</v>
      </c>
      <c r="I408" s="9"/>
      <c r="J408" s="9"/>
      <c r="K408" s="9"/>
      <c r="L408" s="9"/>
      <c r="M408" s="9"/>
      <c r="N408" s="9"/>
      <c r="O408" s="9"/>
      <c r="P408" s="9"/>
      <c r="Q408" s="9"/>
      <c r="R408" s="9"/>
      <c r="S408" s="9"/>
    </row>
    <row r="409" spans="1:19" x14ac:dyDescent="0.2">
      <c r="A409" t="s">
        <v>147</v>
      </c>
      <c r="B409" s="9" t="s">
        <v>995</v>
      </c>
      <c r="C409" s="9"/>
      <c r="D409" s="9"/>
      <c r="E409" s="9" t="s">
        <v>43</v>
      </c>
      <c r="F409" s="9"/>
      <c r="G409" s="9"/>
      <c r="H409" s="9" t="s">
        <v>996</v>
      </c>
      <c r="I409" s="9"/>
      <c r="J409" s="9"/>
      <c r="K409" s="9"/>
      <c r="L409" s="9"/>
      <c r="M409" s="9"/>
      <c r="N409" s="9"/>
      <c r="O409" s="9"/>
      <c r="P409" s="9"/>
      <c r="Q409" s="9"/>
      <c r="R409" s="9"/>
      <c r="S409" s="9"/>
    </row>
    <row r="410" spans="1:19" x14ac:dyDescent="0.2">
      <c r="A410" t="s">
        <v>128</v>
      </c>
      <c r="B410" s="9" t="s">
        <v>997</v>
      </c>
      <c r="C410" s="9"/>
      <c r="D410" s="9"/>
      <c r="E410" s="9" t="s">
        <v>998</v>
      </c>
      <c r="F410" s="9" t="s">
        <v>999</v>
      </c>
      <c r="G410" s="9"/>
      <c r="H410" s="9" t="s">
        <v>1000</v>
      </c>
      <c r="I410" s="9"/>
      <c r="J410" s="9"/>
      <c r="K410" s="9"/>
      <c r="L410" s="9"/>
      <c r="M410" s="9"/>
      <c r="N410" s="9"/>
      <c r="O410" s="9"/>
      <c r="P410" s="9"/>
      <c r="Q410" s="9"/>
      <c r="R410" s="9"/>
      <c r="S410" s="9"/>
    </row>
    <row r="411" spans="1:19" x14ac:dyDescent="0.2">
      <c r="A411" t="s">
        <v>128</v>
      </c>
      <c r="B411" s="9" t="s">
        <v>986</v>
      </c>
      <c r="C411" s="9"/>
      <c r="D411" s="9"/>
      <c r="E411" s="9" t="s">
        <v>987</v>
      </c>
      <c r="F411" s="9"/>
      <c r="G411" s="9"/>
      <c r="H411" s="9" t="s">
        <v>1001</v>
      </c>
      <c r="I411" s="9"/>
      <c r="J411" s="9"/>
      <c r="K411" s="9"/>
      <c r="L411" s="9"/>
      <c r="M411" s="9"/>
      <c r="N411" s="9"/>
      <c r="O411" s="9"/>
      <c r="P411" s="9"/>
      <c r="Q411" s="9"/>
      <c r="R411" s="9"/>
      <c r="S411" s="9"/>
    </row>
    <row r="412" spans="1:19" x14ac:dyDescent="0.2">
      <c r="A412" t="s">
        <v>147</v>
      </c>
      <c r="B412" s="9" t="s">
        <v>1002</v>
      </c>
      <c r="C412" s="9"/>
      <c r="D412" s="9"/>
      <c r="E412" s="9" t="s">
        <v>43</v>
      </c>
      <c r="F412" s="9"/>
      <c r="G412" s="9"/>
      <c r="H412" s="9" t="s">
        <v>1003</v>
      </c>
      <c r="I412" s="9"/>
      <c r="J412" s="9"/>
      <c r="K412" s="9"/>
      <c r="L412" s="9"/>
      <c r="M412" s="9"/>
      <c r="N412" s="9"/>
      <c r="O412" s="9"/>
      <c r="P412" s="9"/>
      <c r="Q412" s="9"/>
      <c r="R412" s="9"/>
      <c r="S412" s="9"/>
    </row>
    <row r="413" spans="1:19" x14ac:dyDescent="0.2">
      <c r="A413" t="s">
        <v>128</v>
      </c>
      <c r="B413" s="9" t="s">
        <v>1004</v>
      </c>
      <c r="C413" s="9"/>
      <c r="D413" s="9"/>
      <c r="E413" s="9" t="s">
        <v>1005</v>
      </c>
      <c r="F413" s="9"/>
      <c r="G413" s="9"/>
      <c r="H413" s="9" t="s">
        <v>1006</v>
      </c>
      <c r="I413" s="9"/>
      <c r="J413" s="9"/>
      <c r="K413" s="9"/>
      <c r="L413" s="9"/>
      <c r="M413" s="9"/>
      <c r="N413" s="9"/>
      <c r="O413" s="9"/>
      <c r="P413" s="9"/>
      <c r="Q413" s="9"/>
      <c r="R413" s="9"/>
      <c r="S413" s="9"/>
    </row>
    <row r="414" spans="1:19" x14ac:dyDescent="0.2">
      <c r="A414" t="s">
        <v>147</v>
      </c>
      <c r="B414" s="9" t="s">
        <v>1007</v>
      </c>
      <c r="C414" s="9" t="s">
        <v>1008</v>
      </c>
      <c r="D414" s="9"/>
      <c r="E414" s="9" t="s">
        <v>823</v>
      </c>
      <c r="F414" s="9" t="s">
        <v>1009</v>
      </c>
      <c r="G414" s="9">
        <v>11111</v>
      </c>
      <c r="H414" s="9" t="s">
        <v>1010</v>
      </c>
      <c r="I414" s="9"/>
      <c r="J414" s="9"/>
      <c r="K414" s="9"/>
      <c r="L414" s="9"/>
      <c r="M414" s="9"/>
      <c r="N414" s="9"/>
      <c r="O414" s="9"/>
      <c r="P414" s="9"/>
      <c r="Q414" s="9"/>
      <c r="R414" s="9"/>
      <c r="S414" s="9"/>
    </row>
    <row r="415" spans="1:19" x14ac:dyDescent="0.2">
      <c r="A415" t="s">
        <v>147</v>
      </c>
      <c r="B415" s="9" t="s">
        <v>1011</v>
      </c>
      <c r="C415" s="9"/>
      <c r="D415" s="9" t="s">
        <v>1012</v>
      </c>
      <c r="E415" s="9" t="s">
        <v>957</v>
      </c>
      <c r="F415" s="9" t="s">
        <v>1013</v>
      </c>
      <c r="G415" s="9">
        <v>1664037</v>
      </c>
      <c r="H415" s="9" t="s">
        <v>1014</v>
      </c>
      <c r="I415" s="9"/>
      <c r="J415" s="9"/>
      <c r="K415" s="9"/>
      <c r="L415" s="9"/>
      <c r="M415" s="9"/>
      <c r="N415" s="9"/>
      <c r="O415" s="9"/>
      <c r="P415" s="9"/>
      <c r="Q415" s="9"/>
      <c r="R415" s="9"/>
      <c r="S415" s="9"/>
    </row>
    <row r="416" spans="1:19" x14ac:dyDescent="0.2">
      <c r="A416" t="s">
        <v>147</v>
      </c>
      <c r="B416" s="9" t="s">
        <v>1015</v>
      </c>
      <c r="C416" s="9"/>
      <c r="D416" s="9"/>
      <c r="E416" s="9" t="s">
        <v>1016</v>
      </c>
      <c r="F416" s="9"/>
      <c r="G416" s="9"/>
      <c r="H416" s="9" t="s">
        <v>1017</v>
      </c>
      <c r="I416" s="9"/>
      <c r="J416" s="9"/>
      <c r="K416" s="9"/>
      <c r="L416" s="9"/>
      <c r="M416" s="9"/>
      <c r="N416" s="9"/>
      <c r="O416" s="9"/>
      <c r="P416" s="9"/>
      <c r="Q416" s="9"/>
      <c r="R416" s="9"/>
      <c r="S416" s="9"/>
    </row>
    <row r="417" spans="1:19" x14ac:dyDescent="0.2">
      <c r="A417" t="s">
        <v>128</v>
      </c>
      <c r="B417" s="9" t="s">
        <v>1018</v>
      </c>
      <c r="C417" s="9"/>
      <c r="D417" s="9"/>
      <c r="E417" s="9" t="s">
        <v>1019</v>
      </c>
      <c r="F417" s="9" t="s">
        <v>1020</v>
      </c>
      <c r="G417" s="9"/>
      <c r="H417" s="9" t="s">
        <v>1021</v>
      </c>
      <c r="I417" s="9"/>
      <c r="J417" s="9"/>
      <c r="K417" s="9"/>
      <c r="L417" s="9"/>
      <c r="M417" s="9"/>
      <c r="N417" s="9"/>
      <c r="O417" s="9"/>
      <c r="P417" s="9"/>
      <c r="Q417" s="9"/>
      <c r="R417" s="9"/>
      <c r="S417" s="9"/>
    </row>
    <row r="418" spans="1:19" x14ac:dyDescent="0.2">
      <c r="A418" t="s">
        <v>32</v>
      </c>
      <c r="B418" s="9" t="s">
        <v>1022</v>
      </c>
      <c r="C418" s="9" t="s">
        <v>1023</v>
      </c>
      <c r="D418" s="9"/>
      <c r="E418" s="9" t="s">
        <v>823</v>
      </c>
      <c r="F418" s="9"/>
      <c r="G418" s="9">
        <v>1234567890</v>
      </c>
      <c r="H418" s="9" t="s">
        <v>1024</v>
      </c>
      <c r="I418" s="9"/>
      <c r="J418" s="9"/>
      <c r="K418" s="9"/>
      <c r="L418" s="9"/>
      <c r="M418" s="9"/>
      <c r="N418" s="9"/>
      <c r="O418" s="9"/>
      <c r="P418" s="9"/>
      <c r="Q418" s="9"/>
      <c r="R418" s="9"/>
      <c r="S418" s="9"/>
    </row>
    <row r="419" spans="1:19" x14ac:dyDescent="0.2">
      <c r="A419" t="s">
        <v>32</v>
      </c>
      <c r="B419" s="9" t="s">
        <v>1025</v>
      </c>
      <c r="C419" s="9"/>
      <c r="D419" s="9" t="s">
        <v>114</v>
      </c>
      <c r="E419" s="9" t="s">
        <v>1026</v>
      </c>
      <c r="F419" s="9"/>
      <c r="G419" s="9">
        <v>1735460</v>
      </c>
      <c r="H419" s="9" t="s">
        <v>1027</v>
      </c>
      <c r="I419" s="9"/>
      <c r="J419" s="9"/>
      <c r="K419" s="9"/>
      <c r="L419" s="9"/>
      <c r="M419" s="9"/>
      <c r="N419" s="9"/>
      <c r="O419" s="9"/>
      <c r="P419" s="9"/>
      <c r="Q419" s="9"/>
      <c r="R419" s="9"/>
      <c r="S419" s="9"/>
    </row>
    <row r="420" spans="1:19" x14ac:dyDescent="0.2">
      <c r="A420" t="s">
        <v>32</v>
      </c>
      <c r="B420" s="9" t="s">
        <v>1028</v>
      </c>
      <c r="C420" s="9"/>
      <c r="D420" s="9" t="s">
        <v>1029</v>
      </c>
      <c r="E420" s="9" t="s">
        <v>588</v>
      </c>
      <c r="F420" s="9"/>
      <c r="G420" s="9"/>
      <c r="H420" s="9" t="s">
        <v>1030</v>
      </c>
      <c r="I420" s="9"/>
      <c r="J420" s="9"/>
      <c r="K420" s="9"/>
      <c r="L420" s="9"/>
      <c r="M420" s="9"/>
      <c r="N420" s="9"/>
      <c r="O420" s="9"/>
      <c r="P420" s="9"/>
      <c r="Q420" s="9"/>
      <c r="R420" s="9"/>
      <c r="S420" s="9"/>
    </row>
    <row r="421" spans="1:19" x14ac:dyDescent="0.2">
      <c r="A421" t="s">
        <v>147</v>
      </c>
      <c r="B421" s="9" t="s">
        <v>1031</v>
      </c>
      <c r="C421" s="9"/>
      <c r="D421" s="9"/>
      <c r="E421" s="9" t="s">
        <v>43</v>
      </c>
      <c r="F421" s="9"/>
      <c r="G421" s="9"/>
      <c r="H421" s="9" t="s">
        <v>1032</v>
      </c>
      <c r="I421" s="9"/>
      <c r="J421" s="9"/>
      <c r="K421" s="9"/>
      <c r="L421" s="9"/>
      <c r="M421" s="9"/>
      <c r="N421" s="9"/>
      <c r="O421" s="9"/>
      <c r="P421" s="9"/>
      <c r="Q421" s="9"/>
      <c r="R421" s="9"/>
      <c r="S421" s="9"/>
    </row>
    <row r="422" spans="1:19" x14ac:dyDescent="0.2">
      <c r="A422" t="s">
        <v>128</v>
      </c>
      <c r="B422" s="9" t="s">
        <v>1033</v>
      </c>
      <c r="C422" s="9" t="s">
        <v>1034</v>
      </c>
      <c r="D422" s="9" t="s">
        <v>1035</v>
      </c>
      <c r="E422" s="9" t="s">
        <v>823</v>
      </c>
      <c r="F422" s="9" t="s">
        <v>1036</v>
      </c>
      <c r="G422" s="9">
        <v>12345</v>
      </c>
      <c r="H422" s="9" t="s">
        <v>1037</v>
      </c>
      <c r="I422" s="9"/>
      <c r="J422" s="9"/>
      <c r="K422" s="9"/>
      <c r="L422" s="9"/>
      <c r="M422" s="9"/>
      <c r="N422" s="9"/>
      <c r="O422" s="9"/>
      <c r="P422" s="9"/>
      <c r="Q422" s="9"/>
      <c r="R422" s="9"/>
      <c r="S422" s="9"/>
    </row>
    <row r="423" spans="1:19" x14ac:dyDescent="0.2">
      <c r="A423" t="s">
        <v>147</v>
      </c>
      <c r="B423" s="9" t="s">
        <v>1038</v>
      </c>
      <c r="C423" s="9"/>
      <c r="D423" s="9"/>
      <c r="E423" s="9" t="s">
        <v>43</v>
      </c>
      <c r="F423" s="9"/>
      <c r="G423" s="9"/>
      <c r="H423" s="9" t="s">
        <v>1039</v>
      </c>
      <c r="I423" s="9"/>
      <c r="J423" s="9"/>
      <c r="K423" s="9"/>
      <c r="L423" s="9"/>
      <c r="M423" s="9"/>
      <c r="N423" s="9"/>
      <c r="O423" s="9"/>
      <c r="P423" s="9"/>
      <c r="Q423" s="9"/>
      <c r="R423" s="9"/>
      <c r="S423" s="9"/>
    </row>
    <row r="424" spans="1:19" x14ac:dyDescent="0.2">
      <c r="A424" t="s">
        <v>147</v>
      </c>
      <c r="B424" s="9" t="s">
        <v>1038</v>
      </c>
      <c r="C424" s="9"/>
      <c r="D424" s="9"/>
      <c r="E424" s="9" t="s">
        <v>43</v>
      </c>
      <c r="F424" s="9"/>
      <c r="G424" s="9"/>
      <c r="H424" s="9" t="s">
        <v>1040</v>
      </c>
      <c r="I424" s="9"/>
      <c r="J424" s="9"/>
      <c r="K424" s="9"/>
      <c r="L424" s="9"/>
      <c r="M424" s="9"/>
      <c r="N424" s="9"/>
      <c r="O424" s="9"/>
      <c r="P424" s="9"/>
      <c r="Q424" s="9"/>
      <c r="R424" s="9"/>
      <c r="S424" s="9"/>
    </row>
    <row r="425" spans="1:19" x14ac:dyDescent="0.2">
      <c r="A425" t="s">
        <v>32</v>
      </c>
      <c r="B425" s="9" t="s">
        <v>1041</v>
      </c>
      <c r="C425" s="9"/>
      <c r="D425" s="9"/>
      <c r="E425" s="9" t="s">
        <v>1042</v>
      </c>
      <c r="F425" s="9"/>
      <c r="G425" s="9"/>
      <c r="H425" s="9" t="s">
        <v>1043</v>
      </c>
      <c r="I425" s="9"/>
      <c r="J425" s="9"/>
      <c r="K425" s="9"/>
      <c r="L425" s="9"/>
      <c r="M425" s="9"/>
      <c r="N425" s="9"/>
      <c r="O425" s="9"/>
      <c r="P425" s="9"/>
      <c r="Q425" s="9"/>
      <c r="R425" s="9"/>
      <c r="S425" s="9"/>
    </row>
    <row r="426" spans="1:19" x14ac:dyDescent="0.2">
      <c r="A426" t="s">
        <v>49</v>
      </c>
      <c r="B426" s="9" t="s">
        <v>1044</v>
      </c>
      <c r="C426" s="9"/>
      <c r="D426" s="9" t="s">
        <v>1045</v>
      </c>
      <c r="E426" s="9" t="s">
        <v>207</v>
      </c>
      <c r="F426" s="9" t="s">
        <v>1046</v>
      </c>
      <c r="G426" s="9" t="s">
        <v>1047</v>
      </c>
      <c r="H426" s="9" t="s">
        <v>1048</v>
      </c>
      <c r="I426" s="9"/>
      <c r="J426" s="9"/>
      <c r="K426" s="9"/>
      <c r="L426" s="9"/>
      <c r="M426" s="9"/>
      <c r="N426" s="9"/>
      <c r="O426" s="9"/>
      <c r="P426" s="9"/>
      <c r="Q426" s="9"/>
      <c r="R426" s="9"/>
      <c r="S426" s="9"/>
    </row>
    <row r="427" spans="1:19" x14ac:dyDescent="0.2">
      <c r="A427" t="s">
        <v>147</v>
      </c>
      <c r="B427" s="9" t="s">
        <v>1049</v>
      </c>
      <c r="C427" s="9"/>
      <c r="D427" s="9"/>
      <c r="E427" s="9" t="s">
        <v>43</v>
      </c>
      <c r="F427" s="9"/>
      <c r="G427" s="9"/>
      <c r="H427" s="9" t="s">
        <v>1050</v>
      </c>
      <c r="I427" s="9"/>
      <c r="J427" s="9"/>
      <c r="K427" s="9"/>
      <c r="L427" s="9"/>
      <c r="M427" s="9"/>
      <c r="N427" s="9"/>
      <c r="O427" s="9"/>
      <c r="P427" s="9"/>
      <c r="Q427" s="9"/>
      <c r="R427" s="9"/>
      <c r="S427" s="9"/>
    </row>
    <row r="428" spans="1:19" x14ac:dyDescent="0.2">
      <c r="A428" t="s">
        <v>128</v>
      </c>
      <c r="B428" s="9" t="s">
        <v>1051</v>
      </c>
      <c r="C428" s="9"/>
      <c r="D428" s="9"/>
      <c r="E428" s="9" t="s">
        <v>43</v>
      </c>
      <c r="F428" s="9"/>
      <c r="G428" s="9"/>
      <c r="H428" s="9" t="s">
        <v>1052</v>
      </c>
      <c r="I428" s="9"/>
      <c r="J428" s="9"/>
      <c r="K428" s="9"/>
      <c r="L428" s="9"/>
      <c r="M428" s="9"/>
      <c r="N428" s="9"/>
      <c r="O428" s="9"/>
      <c r="P428" s="9"/>
      <c r="Q428" s="9"/>
      <c r="R428" s="9"/>
      <c r="S428" s="9"/>
    </row>
    <row r="429" spans="1:19" x14ac:dyDescent="0.2">
      <c r="A429" t="s">
        <v>32</v>
      </c>
      <c r="B429" s="9" t="s">
        <v>1053</v>
      </c>
      <c r="C429" s="9" t="s">
        <v>1054</v>
      </c>
      <c r="D429" s="9"/>
      <c r="E429" s="9" t="s">
        <v>1055</v>
      </c>
      <c r="F429" s="9"/>
      <c r="G429" s="9">
        <v>123456</v>
      </c>
      <c r="H429" s="9" t="s">
        <v>1056</v>
      </c>
      <c r="I429" s="9"/>
      <c r="J429" s="9"/>
      <c r="K429" s="9"/>
      <c r="L429" s="9"/>
      <c r="M429" s="9"/>
      <c r="N429" s="9"/>
      <c r="O429" s="9"/>
      <c r="P429" s="9"/>
      <c r="Q429" s="9"/>
      <c r="R429" s="9"/>
      <c r="S429" s="9"/>
    </row>
    <row r="430" spans="1:19" x14ac:dyDescent="0.2">
      <c r="A430" t="s">
        <v>147</v>
      </c>
      <c r="B430" s="9" t="s">
        <v>1057</v>
      </c>
      <c r="C430" s="9"/>
      <c r="D430" s="9"/>
      <c r="E430" s="9" t="s">
        <v>43</v>
      </c>
      <c r="F430" s="9"/>
      <c r="G430" s="9"/>
      <c r="H430" s="9" t="s">
        <v>1058</v>
      </c>
      <c r="I430" s="9"/>
      <c r="J430" s="9"/>
      <c r="K430" s="9"/>
      <c r="L430" s="9"/>
      <c r="M430" s="9"/>
      <c r="N430" s="9"/>
      <c r="O430" s="9"/>
      <c r="P430" s="9"/>
      <c r="Q430" s="9"/>
      <c r="R430" s="9"/>
      <c r="S430" s="9"/>
    </row>
    <row r="431" spans="1:19" x14ac:dyDescent="0.2">
      <c r="A431" t="s">
        <v>128</v>
      </c>
      <c r="B431" s="9" t="s">
        <v>1059</v>
      </c>
      <c r="C431" s="9"/>
      <c r="D431" s="9" t="s">
        <v>1060</v>
      </c>
      <c r="E431" s="9" t="s">
        <v>47</v>
      </c>
      <c r="F431" s="9"/>
      <c r="G431" s="9"/>
      <c r="H431" s="9" t="s">
        <v>1061</v>
      </c>
      <c r="I431" s="9"/>
      <c r="J431" s="9"/>
      <c r="K431" s="9"/>
      <c r="L431" s="9"/>
      <c r="M431" s="9"/>
      <c r="N431" s="9"/>
      <c r="O431" s="9"/>
      <c r="P431" s="9"/>
      <c r="Q431" s="9"/>
      <c r="R431" s="9"/>
      <c r="S431" s="9"/>
    </row>
    <row r="432" spans="1:19" x14ac:dyDescent="0.2">
      <c r="A432" t="s">
        <v>147</v>
      </c>
      <c r="B432" s="9" t="s">
        <v>1062</v>
      </c>
      <c r="C432" s="9"/>
      <c r="D432" s="9"/>
      <c r="E432" s="9" t="s">
        <v>43</v>
      </c>
      <c r="F432" s="9"/>
      <c r="G432" s="9"/>
      <c r="H432" s="9" t="s">
        <v>1063</v>
      </c>
      <c r="I432" s="9"/>
      <c r="J432" s="9"/>
      <c r="K432" s="9"/>
      <c r="L432" s="9"/>
      <c r="M432" s="9"/>
      <c r="N432" s="9"/>
      <c r="O432" s="9"/>
      <c r="P432" s="9"/>
      <c r="Q432" s="9"/>
      <c r="R432" s="9"/>
      <c r="S432" s="9"/>
    </row>
    <row r="433" spans="1:19" x14ac:dyDescent="0.2">
      <c r="A433" t="s">
        <v>147</v>
      </c>
      <c r="B433" s="9" t="s">
        <v>1064</v>
      </c>
      <c r="C433" s="9"/>
      <c r="D433" s="9" t="s">
        <v>1065</v>
      </c>
      <c r="E433" s="9" t="s">
        <v>274</v>
      </c>
      <c r="F433" s="9"/>
      <c r="G433" s="9"/>
      <c r="H433" s="9" t="s">
        <v>1066</v>
      </c>
      <c r="I433" s="9"/>
      <c r="J433" s="9"/>
      <c r="K433" s="9"/>
      <c r="L433" s="9"/>
      <c r="M433" s="9"/>
      <c r="N433" s="9"/>
      <c r="O433" s="9"/>
      <c r="P433" s="9"/>
      <c r="Q433" s="9"/>
      <c r="R433" s="9"/>
      <c r="S433" s="9"/>
    </row>
    <row r="434" spans="1:19" x14ac:dyDescent="0.2">
      <c r="A434" t="s">
        <v>147</v>
      </c>
      <c r="B434" s="9" t="s">
        <v>1067</v>
      </c>
      <c r="C434" s="9" t="s">
        <v>1068</v>
      </c>
      <c r="D434" s="9"/>
      <c r="E434" s="9" t="s">
        <v>439</v>
      </c>
      <c r="F434" s="9"/>
      <c r="G434" s="9">
        <v>1359304</v>
      </c>
      <c r="H434" s="9" t="s">
        <v>1069</v>
      </c>
      <c r="I434" s="9"/>
      <c r="J434" s="9"/>
      <c r="K434" s="9"/>
      <c r="L434" s="9"/>
      <c r="M434" s="9"/>
      <c r="N434" s="9"/>
      <c r="O434" s="9"/>
      <c r="P434" s="9"/>
      <c r="Q434" s="9"/>
      <c r="R434" s="9"/>
      <c r="S434" s="9"/>
    </row>
    <row r="435" spans="1:19" x14ac:dyDescent="0.2">
      <c r="A435" t="s">
        <v>147</v>
      </c>
      <c r="B435" s="9" t="s">
        <v>1070</v>
      </c>
      <c r="C435" s="9"/>
      <c r="D435" s="9"/>
      <c r="E435" s="9" t="s">
        <v>43</v>
      </c>
      <c r="F435" s="9"/>
      <c r="G435" s="9"/>
      <c r="H435" s="9" t="s">
        <v>1071</v>
      </c>
      <c r="I435" s="9"/>
      <c r="J435" s="9"/>
      <c r="K435" s="9"/>
      <c r="L435" s="9"/>
      <c r="M435" s="9"/>
      <c r="N435" s="9"/>
      <c r="O435" s="9"/>
      <c r="P435" s="9"/>
      <c r="Q435" s="9"/>
      <c r="R435" s="9"/>
      <c r="S435" s="9"/>
    </row>
    <row r="436" spans="1:19" x14ac:dyDescent="0.2">
      <c r="A436" t="s">
        <v>128</v>
      </c>
      <c r="B436" s="9" t="s">
        <v>1072</v>
      </c>
      <c r="C436" s="9"/>
      <c r="D436" s="9"/>
      <c r="E436" s="9" t="s">
        <v>812</v>
      </c>
      <c r="F436" s="9" t="s">
        <v>1073</v>
      </c>
      <c r="G436" s="9">
        <v>1455466</v>
      </c>
      <c r="H436" s="9" t="s">
        <v>1074</v>
      </c>
      <c r="I436" s="9"/>
      <c r="J436" s="9"/>
      <c r="K436" s="9"/>
      <c r="L436" s="9"/>
      <c r="M436" s="9"/>
      <c r="N436" s="9"/>
      <c r="O436" s="9"/>
      <c r="P436" s="9"/>
      <c r="Q436" s="9"/>
      <c r="R436" s="9"/>
      <c r="S436" s="9"/>
    </row>
    <row r="437" spans="1:19" x14ac:dyDescent="0.2">
      <c r="A437" t="s">
        <v>128</v>
      </c>
      <c r="B437" s="9" t="s">
        <v>1075</v>
      </c>
      <c r="C437" s="9" t="s">
        <v>1076</v>
      </c>
      <c r="D437" s="9" t="s">
        <v>1077</v>
      </c>
      <c r="E437" s="9" t="s">
        <v>812</v>
      </c>
      <c r="F437" s="9" t="s">
        <v>1078</v>
      </c>
      <c r="G437" s="9">
        <v>1455466</v>
      </c>
      <c r="H437" s="9" t="s">
        <v>1079</v>
      </c>
      <c r="I437" s="9"/>
      <c r="J437" s="9"/>
      <c r="K437" s="9"/>
      <c r="L437" s="9"/>
      <c r="M437" s="9"/>
      <c r="N437" s="9"/>
      <c r="O437" s="9"/>
      <c r="P437" s="9"/>
      <c r="Q437" s="9"/>
      <c r="R437" s="9"/>
      <c r="S437" s="9"/>
    </row>
    <row r="438" spans="1:19" x14ac:dyDescent="0.2">
      <c r="A438" t="s">
        <v>147</v>
      </c>
      <c r="B438" s="9" t="s">
        <v>1080</v>
      </c>
      <c r="C438" s="9"/>
      <c r="D438" s="9"/>
      <c r="E438" s="9" t="s">
        <v>43</v>
      </c>
      <c r="F438" s="9"/>
      <c r="G438" s="9"/>
      <c r="H438" s="9" t="s">
        <v>1081</v>
      </c>
      <c r="I438" s="9"/>
      <c r="J438" s="9"/>
      <c r="K438" s="9"/>
      <c r="L438" s="9"/>
      <c r="M438" s="9"/>
      <c r="N438" s="9"/>
      <c r="O438" s="9"/>
      <c r="P438" s="9"/>
      <c r="Q438" s="9"/>
      <c r="R438" s="9"/>
      <c r="S438" s="9"/>
    </row>
    <row r="439" spans="1:19" x14ac:dyDescent="0.2">
      <c r="A439" t="s">
        <v>32</v>
      </c>
      <c r="B439" s="9" t="s">
        <v>1082</v>
      </c>
      <c r="C439" s="9" t="s">
        <v>1083</v>
      </c>
      <c r="D439" s="9"/>
      <c r="E439" s="9" t="s">
        <v>1084</v>
      </c>
      <c r="F439" s="9" t="s">
        <v>1085</v>
      </c>
      <c r="G439" s="9" t="s">
        <v>1086</v>
      </c>
      <c r="H439" s="9" t="s">
        <v>1087</v>
      </c>
      <c r="I439" s="9"/>
      <c r="J439" s="9"/>
      <c r="K439" s="9"/>
      <c r="L439" s="9"/>
      <c r="M439" s="9"/>
      <c r="N439" s="9"/>
      <c r="O439" s="9"/>
      <c r="P439" s="9"/>
      <c r="Q439" s="9"/>
      <c r="R439" s="9"/>
      <c r="S439" s="9"/>
    </row>
    <row r="440" spans="1:19" x14ac:dyDescent="0.2">
      <c r="A440" t="s">
        <v>32</v>
      </c>
      <c r="B440" s="9" t="s">
        <v>1088</v>
      </c>
      <c r="C440" s="9"/>
      <c r="D440" s="9"/>
      <c r="E440" s="9" t="s">
        <v>43</v>
      </c>
      <c r="F440" s="9"/>
      <c r="G440" s="9"/>
      <c r="H440" s="9" t="s">
        <v>1089</v>
      </c>
      <c r="I440" s="9"/>
      <c r="J440" s="9"/>
      <c r="K440" s="9"/>
      <c r="L440" s="9"/>
      <c r="M440" s="9"/>
      <c r="N440" s="9"/>
      <c r="O440" s="9"/>
      <c r="P440" s="9"/>
      <c r="Q440" s="9"/>
      <c r="R440" s="9"/>
      <c r="S440" s="9"/>
    </row>
    <row r="441" spans="1:19" x14ac:dyDescent="0.2">
      <c r="A441" t="s">
        <v>32</v>
      </c>
      <c r="B441" s="9" t="s">
        <v>1022</v>
      </c>
      <c r="C441" s="9"/>
      <c r="D441" s="9"/>
      <c r="E441" s="9" t="s">
        <v>274</v>
      </c>
      <c r="F441" s="9"/>
      <c r="G441" s="9"/>
      <c r="H441" s="9" t="s">
        <v>1090</v>
      </c>
      <c r="I441" s="9"/>
      <c r="J441" s="9"/>
      <c r="K441" s="9"/>
      <c r="L441" s="9"/>
      <c r="M441" s="9"/>
      <c r="N441" s="9"/>
      <c r="O441" s="9"/>
      <c r="P441" s="9"/>
      <c r="Q441" s="9"/>
      <c r="R441" s="9"/>
      <c r="S441" s="9"/>
    </row>
    <row r="442" spans="1:19" x14ac:dyDescent="0.2">
      <c r="A442" t="s">
        <v>128</v>
      </c>
      <c r="B442" s="9" t="s">
        <v>1091</v>
      </c>
      <c r="C442" s="9"/>
      <c r="D442" s="9" t="s">
        <v>1092</v>
      </c>
      <c r="E442" s="9" t="s">
        <v>63</v>
      </c>
      <c r="F442" s="9"/>
      <c r="G442" s="9"/>
      <c r="H442" s="9" t="s">
        <v>1093</v>
      </c>
      <c r="I442" s="9"/>
      <c r="J442" s="9"/>
      <c r="K442" s="9"/>
      <c r="L442" s="9"/>
      <c r="M442" s="9"/>
      <c r="N442" s="9"/>
      <c r="O442" s="9"/>
      <c r="P442" s="9"/>
      <c r="Q442" s="9"/>
      <c r="R442" s="9"/>
      <c r="S442" s="9"/>
    </row>
    <row r="443" spans="1:19" x14ac:dyDescent="0.2">
      <c r="A443" t="s">
        <v>147</v>
      </c>
      <c r="B443" s="9" t="s">
        <v>1094</v>
      </c>
      <c r="C443" s="9"/>
      <c r="D443" s="9" t="s">
        <v>1095</v>
      </c>
      <c r="E443" s="9" t="s">
        <v>23</v>
      </c>
      <c r="F443" s="9"/>
      <c r="G443" s="9"/>
      <c r="H443" s="9" t="s">
        <v>1096</v>
      </c>
      <c r="I443" s="9"/>
      <c r="J443" s="9"/>
      <c r="K443" s="9"/>
      <c r="L443" s="9"/>
      <c r="M443" s="9"/>
      <c r="N443" s="9"/>
      <c r="O443" s="9"/>
      <c r="P443" s="9"/>
      <c r="Q443" s="9"/>
      <c r="R443" s="9"/>
      <c r="S443" s="9"/>
    </row>
    <row r="444" spans="1:19" x14ac:dyDescent="0.2">
      <c r="A444" t="s">
        <v>147</v>
      </c>
      <c r="B444" s="9" t="s">
        <v>1097</v>
      </c>
      <c r="C444" s="9"/>
      <c r="D444" s="9"/>
      <c r="E444" s="9" t="s">
        <v>1036</v>
      </c>
      <c r="F444" s="9"/>
      <c r="G444" s="9" t="s">
        <v>1098</v>
      </c>
      <c r="H444" s="9" t="s">
        <v>1099</v>
      </c>
      <c r="I444" s="9"/>
      <c r="J444" s="9"/>
      <c r="K444" s="9"/>
      <c r="L444" s="9"/>
      <c r="M444" s="9"/>
      <c r="N444" s="9"/>
      <c r="O444" s="9"/>
      <c r="P444" s="9"/>
      <c r="Q444" s="9"/>
      <c r="R444" s="9"/>
      <c r="S444" s="9"/>
    </row>
    <row r="445" spans="1:19" x14ac:dyDescent="0.2">
      <c r="A445" t="s">
        <v>147</v>
      </c>
      <c r="B445" s="9" t="s">
        <v>1100</v>
      </c>
      <c r="C445" s="9"/>
      <c r="D445" s="9"/>
      <c r="E445" s="9" t="s">
        <v>1036</v>
      </c>
      <c r="F445" s="9"/>
      <c r="G445" s="9"/>
      <c r="H445" s="9" t="s">
        <v>1101</v>
      </c>
      <c r="I445" s="9"/>
      <c r="J445" s="9"/>
      <c r="K445" s="9"/>
      <c r="L445" s="9"/>
      <c r="M445" s="9"/>
      <c r="N445" s="9"/>
      <c r="O445" s="9"/>
      <c r="P445" s="9"/>
      <c r="Q445" s="9"/>
      <c r="R445" s="9"/>
      <c r="S445" s="9"/>
    </row>
    <row r="446" spans="1:19" x14ac:dyDescent="0.2">
      <c r="A446" t="s">
        <v>147</v>
      </c>
      <c r="B446" s="9" t="s">
        <v>1102</v>
      </c>
      <c r="C446" s="9"/>
      <c r="D446" s="9"/>
      <c r="E446" s="9" t="s">
        <v>43</v>
      </c>
      <c r="F446" s="9"/>
      <c r="G446" s="9"/>
      <c r="H446" s="9" t="s">
        <v>1103</v>
      </c>
      <c r="I446" s="9"/>
      <c r="J446" s="9"/>
      <c r="K446" s="9"/>
      <c r="L446" s="9"/>
      <c r="M446" s="9"/>
      <c r="N446" s="9"/>
      <c r="O446" s="9"/>
      <c r="P446" s="9"/>
      <c r="Q446" s="9"/>
      <c r="R446" s="9"/>
      <c r="S446" s="9"/>
    </row>
    <row r="447" spans="1:19" x14ac:dyDescent="0.2">
      <c r="A447" t="s">
        <v>128</v>
      </c>
      <c r="B447" s="9" t="s">
        <v>1104</v>
      </c>
      <c r="C447" s="9"/>
      <c r="D447" s="9"/>
      <c r="E447" s="9" t="s">
        <v>166</v>
      </c>
      <c r="F447" s="9" t="s">
        <v>1105</v>
      </c>
      <c r="G447" s="9"/>
      <c r="H447" s="9" t="s">
        <v>1106</v>
      </c>
      <c r="I447" s="9"/>
      <c r="J447" s="9"/>
      <c r="K447" s="9"/>
      <c r="L447" s="9"/>
      <c r="M447" s="9"/>
      <c r="N447" s="9"/>
      <c r="O447" s="9"/>
      <c r="P447" s="9"/>
      <c r="Q447" s="9"/>
      <c r="R447" s="9"/>
      <c r="S447" s="9"/>
    </row>
    <row r="448" spans="1:19" x14ac:dyDescent="0.2">
      <c r="A448" t="s">
        <v>32</v>
      </c>
      <c r="B448" s="9" t="s">
        <v>1107</v>
      </c>
      <c r="C448" s="9"/>
      <c r="D448" s="9"/>
      <c r="E448" s="9" t="s">
        <v>43</v>
      </c>
      <c r="F448" s="9"/>
      <c r="G448" s="9"/>
      <c r="H448" s="9" t="s">
        <v>1108</v>
      </c>
      <c r="I448" s="9"/>
      <c r="J448" s="9"/>
      <c r="K448" s="9"/>
      <c r="L448" s="9"/>
      <c r="M448" s="9"/>
      <c r="N448" s="9"/>
      <c r="O448" s="9"/>
      <c r="P448" s="9"/>
      <c r="Q448" s="9"/>
      <c r="R448" s="9"/>
      <c r="S448" s="9"/>
    </row>
    <row r="449" spans="1:19" x14ac:dyDescent="0.2">
      <c r="A449" t="s">
        <v>49</v>
      </c>
      <c r="B449" s="9" t="s">
        <v>1109</v>
      </c>
      <c r="C449" s="9"/>
      <c r="D449" s="9"/>
      <c r="E449" s="9" t="s">
        <v>14</v>
      </c>
      <c r="F449" s="9"/>
      <c r="G449" s="9"/>
      <c r="H449" s="9" t="s">
        <v>1110</v>
      </c>
      <c r="I449" s="9"/>
      <c r="J449" s="9"/>
      <c r="K449" s="9"/>
      <c r="L449" s="9"/>
      <c r="M449" s="9"/>
      <c r="N449" s="9"/>
      <c r="O449" s="9"/>
      <c r="P449" s="9"/>
      <c r="Q449" s="9"/>
      <c r="R449" s="9"/>
      <c r="S449" s="9"/>
    </row>
    <row r="450" spans="1:19" x14ac:dyDescent="0.2">
      <c r="A450" t="s">
        <v>32</v>
      </c>
      <c r="B450" s="9" t="s">
        <v>1111</v>
      </c>
      <c r="C450" s="9"/>
      <c r="D450" s="9" t="s">
        <v>1112</v>
      </c>
      <c r="E450" s="9" t="s">
        <v>372</v>
      </c>
      <c r="F450" s="9" t="s">
        <v>106</v>
      </c>
      <c r="G450" s="9" t="s">
        <v>1113</v>
      </c>
      <c r="H450" s="9" t="s">
        <v>1114</v>
      </c>
      <c r="I450" s="9"/>
      <c r="J450" s="9"/>
      <c r="K450" s="9"/>
      <c r="L450" s="9"/>
      <c r="M450" s="9"/>
      <c r="N450" s="9"/>
      <c r="O450" s="9"/>
      <c r="P450" s="9"/>
      <c r="Q450" s="9"/>
      <c r="R450" s="9"/>
      <c r="S450" s="9"/>
    </row>
    <row r="451" spans="1:19" x14ac:dyDescent="0.2">
      <c r="A451" t="s">
        <v>32</v>
      </c>
      <c r="B451" s="9" t="s">
        <v>1115</v>
      </c>
      <c r="C451" s="9"/>
      <c r="D451" s="9"/>
      <c r="E451" s="9" t="s">
        <v>43</v>
      </c>
      <c r="F451" s="9"/>
      <c r="G451" s="9"/>
      <c r="H451" s="9" t="s">
        <v>1116</v>
      </c>
      <c r="I451" s="9"/>
      <c r="J451" s="9"/>
      <c r="K451" s="9"/>
      <c r="L451" s="9"/>
      <c r="M451" s="9"/>
      <c r="N451" s="9"/>
      <c r="O451" s="9"/>
      <c r="P451" s="9"/>
      <c r="Q451" s="9"/>
      <c r="R451" s="9"/>
      <c r="S451" s="9"/>
    </row>
    <row r="452" spans="1:19" x14ac:dyDescent="0.2">
      <c r="A452" t="s">
        <v>32</v>
      </c>
      <c r="B452" s="9" t="s">
        <v>1115</v>
      </c>
      <c r="C452" s="9"/>
      <c r="D452" s="9"/>
      <c r="E452" s="9" t="s">
        <v>43</v>
      </c>
      <c r="F452" s="9"/>
      <c r="G452" s="9"/>
      <c r="H452" s="9" t="s">
        <v>1117</v>
      </c>
      <c r="I452" s="9"/>
      <c r="J452" s="9"/>
      <c r="K452" s="9"/>
      <c r="L452" s="9"/>
      <c r="M452" s="9"/>
      <c r="N452" s="9"/>
      <c r="O452" s="9"/>
      <c r="P452" s="9"/>
      <c r="Q452" s="9"/>
      <c r="R452" s="9"/>
      <c r="S452" s="9"/>
    </row>
    <row r="453" spans="1:19" x14ac:dyDescent="0.2">
      <c r="A453" t="s">
        <v>128</v>
      </c>
      <c r="B453" s="9" t="s">
        <v>1118</v>
      </c>
      <c r="C453" s="9"/>
      <c r="D453" s="9" t="s">
        <v>1119</v>
      </c>
      <c r="E453" s="9" t="s">
        <v>887</v>
      </c>
      <c r="F453" s="9" t="s">
        <v>14</v>
      </c>
      <c r="G453" s="9"/>
      <c r="H453" s="9" t="s">
        <v>1120</v>
      </c>
      <c r="I453" s="9"/>
      <c r="J453" s="9"/>
      <c r="K453" s="9"/>
      <c r="L453" s="9"/>
      <c r="M453" s="9"/>
      <c r="N453" s="9"/>
      <c r="O453" s="9"/>
      <c r="P453" s="9"/>
      <c r="Q453" s="9"/>
      <c r="R453" s="9"/>
      <c r="S453" s="9"/>
    </row>
    <row r="454" spans="1:19" x14ac:dyDescent="0.2">
      <c r="A454" t="s">
        <v>147</v>
      </c>
      <c r="B454" s="9" t="s">
        <v>1121</v>
      </c>
      <c r="C454" s="9"/>
      <c r="D454" s="9" t="s">
        <v>274</v>
      </c>
      <c r="E454" s="9" t="s">
        <v>17</v>
      </c>
      <c r="F454" s="9" t="s">
        <v>1122</v>
      </c>
      <c r="G454" s="9" t="s">
        <v>1123</v>
      </c>
      <c r="H454" s="9" t="s">
        <v>1124</v>
      </c>
      <c r="I454" s="9"/>
      <c r="J454" s="9"/>
      <c r="K454" s="9"/>
      <c r="L454" s="9"/>
      <c r="M454" s="9"/>
      <c r="N454" s="9"/>
      <c r="O454" s="9"/>
      <c r="P454" s="9"/>
      <c r="Q454" s="9"/>
      <c r="R454" s="9"/>
      <c r="S454" s="9"/>
    </row>
    <row r="455" spans="1:19" x14ac:dyDescent="0.2">
      <c r="A455" t="s">
        <v>32</v>
      </c>
      <c r="B455" s="9" t="s">
        <v>1125</v>
      </c>
      <c r="C455" s="9"/>
      <c r="D455" s="9"/>
      <c r="E455" s="9" t="s">
        <v>1126</v>
      </c>
      <c r="F455" s="9"/>
      <c r="G455" s="9"/>
      <c r="H455" s="9" t="s">
        <v>1127</v>
      </c>
      <c r="I455" s="9"/>
      <c r="J455" s="9"/>
      <c r="K455" s="9"/>
      <c r="L455" s="9"/>
      <c r="M455" s="9"/>
      <c r="N455" s="9"/>
      <c r="O455" s="9"/>
      <c r="P455" s="9"/>
      <c r="Q455" s="9"/>
      <c r="R455" s="9"/>
      <c r="S455" s="9"/>
    </row>
    <row r="456" spans="1:19" x14ac:dyDescent="0.2">
      <c r="A456" t="s">
        <v>32</v>
      </c>
      <c r="B456" s="9" t="s">
        <v>1128</v>
      </c>
      <c r="C456" s="9"/>
      <c r="D456" s="9"/>
      <c r="E456" s="9" t="s">
        <v>35</v>
      </c>
      <c r="F456" s="9" t="s">
        <v>160</v>
      </c>
      <c r="G456" s="9">
        <v>1428954</v>
      </c>
      <c r="H456" s="9" t="s">
        <v>1129</v>
      </c>
      <c r="I456" s="9"/>
      <c r="J456" s="9"/>
      <c r="K456" s="9"/>
      <c r="L456" s="9"/>
      <c r="M456" s="9"/>
      <c r="N456" s="9"/>
      <c r="O456" s="9"/>
      <c r="P456" s="9"/>
      <c r="Q456" s="9"/>
      <c r="R456" s="9"/>
      <c r="S456" s="9"/>
    </row>
    <row r="457" spans="1:19" x14ac:dyDescent="0.2">
      <c r="A457" t="s">
        <v>32</v>
      </c>
      <c r="B457" s="9" t="s">
        <v>1130</v>
      </c>
      <c r="C457" s="9"/>
      <c r="D457" s="9" t="s">
        <v>1131</v>
      </c>
      <c r="E457" s="9" t="s">
        <v>1132</v>
      </c>
      <c r="F457" s="9"/>
      <c r="G457" s="9">
        <v>1150975</v>
      </c>
      <c r="H457" s="9" t="s">
        <v>1133</v>
      </c>
      <c r="I457" s="9"/>
      <c r="J457" s="9"/>
      <c r="K457" s="9"/>
      <c r="L457" s="9"/>
      <c r="M457" s="9"/>
      <c r="N457" s="9"/>
      <c r="O457" s="9"/>
      <c r="P457" s="9"/>
      <c r="Q457" s="9"/>
      <c r="R457" s="9"/>
      <c r="S457" s="9"/>
    </row>
    <row r="458" spans="1:19" x14ac:dyDescent="0.2">
      <c r="A458" t="s">
        <v>32</v>
      </c>
      <c r="B458" s="9" t="s">
        <v>1134</v>
      </c>
      <c r="C458" s="9"/>
      <c r="D458" s="9"/>
      <c r="E458" s="9" t="s">
        <v>1126</v>
      </c>
      <c r="F458" s="9"/>
      <c r="G458" s="9"/>
      <c r="H458" s="9" t="s">
        <v>1135</v>
      </c>
      <c r="I458" s="9"/>
      <c r="J458" s="9"/>
      <c r="K458" s="9"/>
      <c r="L458" s="9"/>
      <c r="M458" s="9"/>
      <c r="N458" s="9"/>
      <c r="O458" s="9"/>
      <c r="P458" s="9"/>
      <c r="Q458" s="9"/>
      <c r="R458" s="9"/>
      <c r="S458" s="9"/>
    </row>
    <row r="459" spans="1:19" s="2" customFormat="1" x14ac:dyDescent="0.2">
      <c r="A459" t="s">
        <v>32</v>
      </c>
      <c r="B459" s="9" t="s">
        <v>1134</v>
      </c>
      <c r="C459" s="9"/>
      <c r="D459" s="9"/>
      <c r="E459" s="9" t="s">
        <v>43</v>
      </c>
      <c r="F459" s="9"/>
      <c r="G459" s="9"/>
      <c r="H459" s="9" t="s">
        <v>1136</v>
      </c>
      <c r="I459" s="9"/>
      <c r="J459" s="9"/>
      <c r="K459" s="9"/>
      <c r="L459" s="9"/>
      <c r="M459" s="9"/>
      <c r="N459" s="9"/>
      <c r="O459" s="9"/>
      <c r="P459" s="9"/>
      <c r="Q459" s="9"/>
      <c r="R459" s="9"/>
      <c r="S459" s="9"/>
    </row>
    <row r="460" spans="1:19" x14ac:dyDescent="0.2">
      <c r="A460" t="s">
        <v>128</v>
      </c>
      <c r="B460" s="9" t="s">
        <v>1137</v>
      </c>
      <c r="C460" s="9"/>
      <c r="D460" s="9" t="s">
        <v>1138</v>
      </c>
      <c r="E460" s="9" t="s">
        <v>106</v>
      </c>
      <c r="F460" s="9"/>
      <c r="G460" s="9"/>
      <c r="H460" s="9" t="s">
        <v>1139</v>
      </c>
      <c r="I460" s="9"/>
      <c r="J460" s="9"/>
      <c r="K460" s="9"/>
      <c r="L460" s="9"/>
      <c r="M460" s="9"/>
      <c r="N460" s="9"/>
      <c r="O460" s="9"/>
      <c r="P460" s="9"/>
      <c r="Q460" s="9"/>
      <c r="R460" s="9"/>
      <c r="S460" s="9"/>
    </row>
    <row r="461" spans="1:19" x14ac:dyDescent="0.2">
      <c r="A461" t="s">
        <v>147</v>
      </c>
      <c r="B461" s="9" t="s">
        <v>1140</v>
      </c>
      <c r="C461" s="9"/>
      <c r="D461" s="9"/>
      <c r="E461" s="9" t="s">
        <v>43</v>
      </c>
      <c r="F461" s="9"/>
      <c r="G461" s="9"/>
      <c r="H461" s="9" t="s">
        <v>1141</v>
      </c>
      <c r="I461" s="9"/>
      <c r="J461" s="9"/>
      <c r="K461" s="9"/>
      <c r="L461" s="9"/>
      <c r="M461" s="9"/>
      <c r="N461" s="9"/>
      <c r="O461" s="9"/>
      <c r="P461" s="9"/>
      <c r="Q461" s="9"/>
      <c r="R461" s="9"/>
      <c r="S461" s="9"/>
    </row>
    <row r="462" spans="1:19" x14ac:dyDescent="0.2">
      <c r="A462" t="s">
        <v>32</v>
      </c>
      <c r="B462" s="9" t="s">
        <v>1142</v>
      </c>
      <c r="C462" s="9"/>
      <c r="D462" s="9" t="s">
        <v>1143</v>
      </c>
      <c r="E462" s="9" t="s">
        <v>176</v>
      </c>
      <c r="F462" s="9" t="s">
        <v>1144</v>
      </c>
      <c r="G462" s="9" t="s">
        <v>1145</v>
      </c>
      <c r="H462" s="9" t="s">
        <v>1146</v>
      </c>
      <c r="I462" s="9"/>
      <c r="J462" s="9"/>
      <c r="K462" s="9"/>
      <c r="L462" s="9"/>
      <c r="M462" s="9"/>
      <c r="N462" s="9"/>
      <c r="O462" s="9"/>
      <c r="P462" s="9"/>
      <c r="Q462" s="9"/>
      <c r="R462" s="9"/>
      <c r="S462" s="9"/>
    </row>
    <row r="463" spans="1:19" x14ac:dyDescent="0.2">
      <c r="A463" t="s">
        <v>32</v>
      </c>
      <c r="B463" s="9" t="s">
        <v>1147</v>
      </c>
      <c r="C463" s="9"/>
      <c r="D463" s="9" t="s">
        <v>1148</v>
      </c>
      <c r="E463" s="9" t="s">
        <v>991</v>
      </c>
      <c r="F463" s="9" t="s">
        <v>969</v>
      </c>
      <c r="G463" s="9" t="s">
        <v>1149</v>
      </c>
      <c r="H463" s="9" t="s">
        <v>1150</v>
      </c>
      <c r="I463" s="9"/>
      <c r="J463" s="9"/>
      <c r="K463" s="9"/>
      <c r="L463" s="9"/>
      <c r="M463" s="9"/>
      <c r="N463" s="9"/>
      <c r="O463" s="9"/>
      <c r="P463" s="9"/>
      <c r="Q463" s="9"/>
      <c r="R463" s="9"/>
      <c r="S463" s="9"/>
    </row>
    <row r="464" spans="1:19" x14ac:dyDescent="0.2">
      <c r="A464" t="s">
        <v>32</v>
      </c>
      <c r="B464" s="9" t="s">
        <v>1151</v>
      </c>
      <c r="C464" s="9"/>
      <c r="D464" s="9"/>
      <c r="E464" s="9" t="s">
        <v>43</v>
      </c>
      <c r="F464" s="9"/>
      <c r="G464" s="9"/>
      <c r="H464" s="9" t="s">
        <v>1152</v>
      </c>
      <c r="I464" s="9"/>
      <c r="J464" s="9"/>
      <c r="K464" s="9"/>
      <c r="L464" s="9"/>
      <c r="M464" s="9"/>
      <c r="N464" s="9"/>
      <c r="O464" s="9"/>
      <c r="P464" s="9"/>
      <c r="Q464" s="9"/>
      <c r="R464" s="9"/>
      <c r="S464" s="9"/>
    </row>
    <row r="465" spans="1:19" x14ac:dyDescent="0.2">
      <c r="A465" t="s">
        <v>32</v>
      </c>
      <c r="B465" s="9" t="s">
        <v>309</v>
      </c>
      <c r="C465" s="9"/>
      <c r="D465" s="9"/>
      <c r="E465" s="9" t="s">
        <v>43</v>
      </c>
      <c r="F465" s="9"/>
      <c r="G465" s="9"/>
      <c r="H465" s="9" t="s">
        <v>1153</v>
      </c>
      <c r="I465" s="9"/>
      <c r="J465" s="9"/>
      <c r="K465" s="9"/>
      <c r="L465" s="9"/>
      <c r="M465" s="9"/>
      <c r="N465" s="9"/>
      <c r="O465" s="9"/>
      <c r="P465" s="9"/>
      <c r="Q465" s="9"/>
      <c r="R465" s="9"/>
      <c r="S465" s="9"/>
    </row>
    <row r="466" spans="1:19" x14ac:dyDescent="0.2">
      <c r="A466" t="s">
        <v>147</v>
      </c>
      <c r="B466" s="9" t="s">
        <v>1154</v>
      </c>
      <c r="C466" s="9"/>
      <c r="D466" s="9"/>
      <c r="E466" s="9" t="s">
        <v>1155</v>
      </c>
      <c r="F466" s="9"/>
      <c r="G466" s="9"/>
      <c r="H466" s="9" t="s">
        <v>1156</v>
      </c>
      <c r="I466" s="9"/>
      <c r="J466" s="9"/>
      <c r="K466" s="9"/>
      <c r="L466" s="9"/>
      <c r="M466" s="9"/>
      <c r="N466" s="9"/>
      <c r="O466" s="9"/>
      <c r="P466" s="9"/>
      <c r="Q466" s="9"/>
      <c r="R466" s="9"/>
      <c r="S466" s="9"/>
    </row>
    <row r="467" spans="1:19" x14ac:dyDescent="0.2">
      <c r="A467" t="s">
        <v>32</v>
      </c>
      <c r="B467" s="9" t="s">
        <v>1157</v>
      </c>
      <c r="C467" s="9"/>
      <c r="D467" s="9"/>
      <c r="E467" s="9" t="s">
        <v>239</v>
      </c>
      <c r="F467" s="9"/>
      <c r="G467" s="9"/>
      <c r="H467" s="9" t="s">
        <v>1158</v>
      </c>
      <c r="I467" s="9"/>
      <c r="J467" s="9"/>
      <c r="K467" s="9"/>
      <c r="L467" s="9"/>
      <c r="M467" s="9"/>
      <c r="N467" s="9"/>
      <c r="O467" s="9"/>
      <c r="P467" s="9"/>
      <c r="Q467" s="9"/>
      <c r="R467" s="9"/>
      <c r="S467" s="9"/>
    </row>
    <row r="468" spans="1:19" x14ac:dyDescent="0.2">
      <c r="A468" t="s">
        <v>128</v>
      </c>
      <c r="B468" s="9" t="s">
        <v>1159</v>
      </c>
      <c r="C468" s="9"/>
      <c r="D468" s="9" t="s">
        <v>1160</v>
      </c>
      <c r="E468" s="9" t="s">
        <v>1016</v>
      </c>
      <c r="F468" s="9"/>
      <c r="G468" s="9"/>
      <c r="H468" s="9" t="s">
        <v>1161</v>
      </c>
      <c r="I468" s="9"/>
      <c r="J468" s="9"/>
      <c r="K468" s="9"/>
      <c r="L468" s="9"/>
      <c r="M468" s="9"/>
      <c r="N468" s="9"/>
      <c r="O468" s="9"/>
      <c r="P468" s="9"/>
      <c r="Q468" s="9"/>
      <c r="R468" s="9"/>
      <c r="S468" s="9"/>
    </row>
    <row r="469" spans="1:19" x14ac:dyDescent="0.2">
      <c r="A469" t="s">
        <v>32</v>
      </c>
      <c r="B469" s="9" t="s">
        <v>1162</v>
      </c>
      <c r="C469" s="9"/>
      <c r="D469" s="9"/>
      <c r="E469" s="9" t="s">
        <v>1163</v>
      </c>
      <c r="F469" s="9" t="s">
        <v>1164</v>
      </c>
      <c r="G469" s="9"/>
      <c r="H469" s="9" t="s">
        <v>1165</v>
      </c>
      <c r="I469" s="9"/>
      <c r="J469" s="9"/>
      <c r="K469" s="9"/>
      <c r="L469" s="9"/>
      <c r="M469" s="9"/>
      <c r="N469" s="9"/>
      <c r="O469" s="9"/>
      <c r="P469" s="9"/>
      <c r="Q469" s="9"/>
      <c r="R469" s="9"/>
      <c r="S469" s="9"/>
    </row>
    <row r="470" spans="1:19" x14ac:dyDescent="0.2">
      <c r="A470" t="s">
        <v>32</v>
      </c>
      <c r="B470" s="9" t="s">
        <v>1166</v>
      </c>
      <c r="C470" s="9"/>
      <c r="D470" s="9"/>
      <c r="E470" s="9" t="s">
        <v>43</v>
      </c>
      <c r="F470" s="9"/>
      <c r="G470" s="9"/>
      <c r="H470" s="9" t="s">
        <v>1167</v>
      </c>
      <c r="I470" s="9"/>
      <c r="J470" s="9"/>
      <c r="K470" s="9"/>
      <c r="L470" s="9"/>
      <c r="M470" s="9"/>
      <c r="N470" s="9"/>
      <c r="O470" s="9"/>
      <c r="P470" s="9"/>
      <c r="Q470" s="9"/>
      <c r="R470" s="9"/>
      <c r="S470" s="9"/>
    </row>
    <row r="471" spans="1:19" x14ac:dyDescent="0.2">
      <c r="A471" t="s">
        <v>128</v>
      </c>
      <c r="B471" s="9" t="s">
        <v>1168</v>
      </c>
      <c r="C471" s="9" t="s">
        <v>1169</v>
      </c>
      <c r="D471" s="9"/>
      <c r="E471" s="9" t="s">
        <v>1170</v>
      </c>
      <c r="F471" s="9" t="s">
        <v>1171</v>
      </c>
      <c r="G471" s="9" t="s">
        <v>1172</v>
      </c>
      <c r="H471" s="9" t="s">
        <v>1173</v>
      </c>
      <c r="I471" s="9"/>
      <c r="J471" s="9"/>
      <c r="K471" s="9"/>
      <c r="L471" s="9"/>
      <c r="M471" s="9"/>
      <c r="N471" s="9"/>
      <c r="O471" s="9"/>
      <c r="P471" s="9"/>
      <c r="Q471" s="9"/>
      <c r="R471" s="9"/>
      <c r="S471" s="9"/>
    </row>
    <row r="472" spans="1:19" x14ac:dyDescent="0.2">
      <c r="A472" t="s">
        <v>128</v>
      </c>
      <c r="B472" s="9" t="s">
        <v>1174</v>
      </c>
      <c r="C472" s="9"/>
      <c r="D472" s="9"/>
      <c r="E472" s="9" t="s">
        <v>1175</v>
      </c>
      <c r="F472" s="9" t="s">
        <v>1176</v>
      </c>
      <c r="G472" s="9" t="s">
        <v>1177</v>
      </c>
      <c r="H472" s="9" t="s">
        <v>1178</v>
      </c>
      <c r="I472" s="9"/>
      <c r="J472" s="9"/>
      <c r="K472" s="9"/>
      <c r="L472" s="9"/>
      <c r="M472" s="9"/>
      <c r="N472" s="9"/>
      <c r="O472" s="9"/>
      <c r="P472" s="9"/>
      <c r="Q472" s="9"/>
      <c r="R472" s="9"/>
      <c r="S472" s="9"/>
    </row>
    <row r="473" spans="1:19" x14ac:dyDescent="0.2">
      <c r="A473" t="s">
        <v>128</v>
      </c>
      <c r="B473" s="9" t="s">
        <v>1179</v>
      </c>
      <c r="C473" s="9"/>
      <c r="D473" s="9"/>
      <c r="E473" s="9" t="s">
        <v>43</v>
      </c>
      <c r="F473" s="9"/>
      <c r="G473" s="9"/>
      <c r="H473" s="9" t="s">
        <v>1180</v>
      </c>
      <c r="I473" s="9"/>
      <c r="J473" s="9"/>
      <c r="K473" s="9"/>
      <c r="L473" s="9"/>
      <c r="M473" s="9"/>
      <c r="N473" s="9"/>
      <c r="O473" s="9"/>
      <c r="P473" s="9"/>
      <c r="Q473" s="9"/>
      <c r="R473" s="9"/>
      <c r="S473" s="9"/>
    </row>
    <row r="474" spans="1:19" x14ac:dyDescent="0.2">
      <c r="A474" t="s">
        <v>128</v>
      </c>
      <c r="B474" s="9" t="s">
        <v>309</v>
      </c>
      <c r="C474" s="9"/>
      <c r="D474" s="9" t="s">
        <v>925</v>
      </c>
      <c r="E474" s="9" t="s">
        <v>1181</v>
      </c>
      <c r="F474" s="9"/>
      <c r="G474" s="9"/>
      <c r="H474" s="9" t="s">
        <v>1182</v>
      </c>
      <c r="I474" s="9"/>
      <c r="J474" s="9"/>
      <c r="K474" s="9"/>
      <c r="L474" s="9"/>
      <c r="M474" s="9"/>
      <c r="N474" s="9"/>
      <c r="O474" s="9"/>
      <c r="P474" s="9"/>
      <c r="Q474" s="9"/>
      <c r="R474" s="9"/>
      <c r="S474" s="9"/>
    </row>
    <row r="475" spans="1:19" x14ac:dyDescent="0.2">
      <c r="A475" t="s">
        <v>128</v>
      </c>
      <c r="B475" s="9" t="s">
        <v>1183</v>
      </c>
      <c r="C475" s="9"/>
      <c r="D475" s="9" t="s">
        <v>1184</v>
      </c>
      <c r="E475" s="9" t="s">
        <v>925</v>
      </c>
      <c r="F475" s="9"/>
      <c r="G475" s="9" t="s">
        <v>1185</v>
      </c>
      <c r="H475" s="9" t="s">
        <v>1186</v>
      </c>
      <c r="I475" s="9"/>
      <c r="J475" s="9"/>
      <c r="K475" s="9"/>
      <c r="L475" s="9"/>
      <c r="M475" s="9"/>
      <c r="N475" s="9"/>
      <c r="O475" s="9"/>
      <c r="P475" s="9"/>
      <c r="Q475" s="9"/>
      <c r="R475" s="9"/>
      <c r="S475" s="9"/>
    </row>
    <row r="476" spans="1:19" x14ac:dyDescent="0.2">
      <c r="A476" t="s">
        <v>32</v>
      </c>
      <c r="B476" s="9" t="s">
        <v>1187</v>
      </c>
      <c r="C476" s="9"/>
      <c r="D476" s="9"/>
      <c r="E476" s="9" t="s">
        <v>43</v>
      </c>
      <c r="F476" s="9"/>
      <c r="G476" s="9"/>
      <c r="H476" s="9" t="s">
        <v>1188</v>
      </c>
      <c r="I476" s="9"/>
      <c r="J476" s="9"/>
      <c r="K476" s="9"/>
      <c r="L476" s="9"/>
      <c r="M476" s="9"/>
      <c r="N476" s="9"/>
      <c r="O476" s="9"/>
      <c r="P476" s="9"/>
      <c r="Q476" s="9"/>
      <c r="R476" s="9"/>
      <c r="S476" s="9"/>
    </row>
    <row r="477" spans="1:19" x14ac:dyDescent="0.2">
      <c r="A477" t="s">
        <v>32</v>
      </c>
      <c r="B477" s="9" t="s">
        <v>1189</v>
      </c>
      <c r="C477" s="9"/>
      <c r="D477" s="9"/>
      <c r="E477" s="9" t="s">
        <v>43</v>
      </c>
      <c r="F477" s="9"/>
      <c r="G477" s="9"/>
      <c r="H477" s="9" t="s">
        <v>1190</v>
      </c>
      <c r="I477" s="9"/>
      <c r="J477" s="9"/>
      <c r="K477" s="9"/>
      <c r="L477" s="9"/>
      <c r="M477" s="9"/>
      <c r="N477" s="9"/>
      <c r="O477" s="9"/>
      <c r="P477" s="9"/>
      <c r="Q477" s="9"/>
      <c r="R477" s="9"/>
      <c r="S477" s="9"/>
    </row>
    <row r="478" spans="1:19" x14ac:dyDescent="0.2">
      <c r="A478" t="s">
        <v>147</v>
      </c>
      <c r="B478" s="9" t="s">
        <v>309</v>
      </c>
      <c r="C478" s="9"/>
      <c r="D478" s="9"/>
      <c r="E478" s="9" t="s">
        <v>43</v>
      </c>
      <c r="F478" s="9"/>
      <c r="G478" s="9"/>
      <c r="H478" s="9" t="s">
        <v>1191</v>
      </c>
      <c r="I478" s="9"/>
      <c r="J478" s="9"/>
      <c r="K478" s="9"/>
      <c r="L478" s="9"/>
      <c r="M478" s="9"/>
      <c r="N478" s="9"/>
      <c r="O478" s="9"/>
      <c r="P478" s="9"/>
      <c r="Q478" s="9"/>
      <c r="R478" s="9"/>
      <c r="S478" s="9"/>
    </row>
    <row r="479" spans="1:19" x14ac:dyDescent="0.2">
      <c r="A479" t="s">
        <v>128</v>
      </c>
      <c r="B479" s="9" t="s">
        <v>1192</v>
      </c>
      <c r="C479" s="9"/>
      <c r="D479" s="9"/>
      <c r="E479" s="9" t="s">
        <v>1193</v>
      </c>
      <c r="F479" s="9"/>
      <c r="G479" s="9" t="s">
        <v>1194</v>
      </c>
      <c r="H479" s="9" t="s">
        <v>1195</v>
      </c>
      <c r="I479" s="9"/>
      <c r="J479" s="9"/>
      <c r="K479" s="9"/>
      <c r="L479" s="9"/>
      <c r="M479" s="9"/>
      <c r="N479" s="9"/>
      <c r="O479" s="9"/>
      <c r="P479" s="9"/>
      <c r="Q479" s="9"/>
      <c r="R479" s="9"/>
      <c r="S479" s="9"/>
    </row>
    <row r="480" spans="1:19" x14ac:dyDescent="0.2">
      <c r="A480" t="s">
        <v>32</v>
      </c>
      <c r="B480" s="9" t="s">
        <v>1196</v>
      </c>
      <c r="C480" s="9"/>
      <c r="D480" s="9" t="s">
        <v>1197</v>
      </c>
      <c r="E480" s="9" t="s">
        <v>1198</v>
      </c>
      <c r="F480" s="9"/>
      <c r="G480" s="9">
        <v>1605091</v>
      </c>
      <c r="H480" s="9" t="s">
        <v>1199</v>
      </c>
      <c r="I480" s="9"/>
      <c r="J480" s="9"/>
      <c r="K480" s="9"/>
      <c r="L480" s="9"/>
      <c r="M480" s="9"/>
      <c r="N480" s="9"/>
      <c r="O480" s="9"/>
      <c r="P480" s="9"/>
      <c r="Q480" s="9"/>
      <c r="R480" s="9"/>
      <c r="S480" s="9"/>
    </row>
    <row r="481" spans="1:19" x14ac:dyDescent="0.2">
      <c r="A481" t="s">
        <v>147</v>
      </c>
      <c r="B481" s="9" t="s">
        <v>309</v>
      </c>
      <c r="C481" s="9"/>
      <c r="D481" s="9"/>
      <c r="E481" s="9" t="s">
        <v>43</v>
      </c>
      <c r="F481" s="9"/>
      <c r="G481" s="9"/>
      <c r="H481" s="9" t="s">
        <v>1200</v>
      </c>
      <c r="I481" s="9"/>
      <c r="J481" s="9"/>
      <c r="K481" s="9"/>
      <c r="L481" s="9"/>
      <c r="M481" s="9"/>
      <c r="N481" s="9"/>
      <c r="O481" s="9"/>
      <c r="P481" s="9"/>
      <c r="Q481" s="9"/>
      <c r="R481" s="9"/>
      <c r="S481" s="9"/>
    </row>
    <row r="482" spans="1:19" x14ac:dyDescent="0.2">
      <c r="A482" t="s">
        <v>32</v>
      </c>
      <c r="B482" s="9" t="s">
        <v>1201</v>
      </c>
      <c r="C482" s="9"/>
      <c r="D482" s="9"/>
      <c r="E482" s="9" t="s">
        <v>1163</v>
      </c>
      <c r="F482" s="9" t="s">
        <v>1202</v>
      </c>
      <c r="G482" s="9"/>
      <c r="H482" s="9" t="s">
        <v>1203</v>
      </c>
      <c r="I482" s="9"/>
      <c r="J482" s="9"/>
      <c r="K482" s="9"/>
      <c r="L482" s="9"/>
      <c r="M482" s="9"/>
      <c r="N482" s="9"/>
      <c r="O482" s="9"/>
      <c r="P482" s="9"/>
      <c r="Q482" s="9"/>
      <c r="R482" s="9"/>
      <c r="S482" s="9"/>
    </row>
    <row r="483" spans="1:19" x14ac:dyDescent="0.2">
      <c r="A483" t="s">
        <v>147</v>
      </c>
      <c r="B483" s="9" t="s">
        <v>1204</v>
      </c>
      <c r="C483" s="9"/>
      <c r="D483" s="9"/>
      <c r="E483" s="9" t="s">
        <v>43</v>
      </c>
      <c r="F483" s="9"/>
      <c r="G483" s="9"/>
      <c r="H483" s="9" t="s">
        <v>1205</v>
      </c>
      <c r="I483" s="9"/>
      <c r="J483" s="9"/>
      <c r="K483" s="9"/>
      <c r="L483" s="9"/>
      <c r="M483" s="9"/>
      <c r="N483" s="9"/>
      <c r="O483" s="9"/>
      <c r="P483" s="9"/>
      <c r="Q483" s="9"/>
      <c r="R483" s="9"/>
      <c r="S483" s="9"/>
    </row>
    <row r="484" spans="1:19" x14ac:dyDescent="0.2">
      <c r="A484" t="s">
        <v>32</v>
      </c>
      <c r="B484" s="9" t="s">
        <v>1206</v>
      </c>
      <c r="C484" s="9"/>
      <c r="D484" s="9"/>
      <c r="E484" s="9" t="s">
        <v>1198</v>
      </c>
      <c r="F484" s="9"/>
      <c r="G484" s="9"/>
      <c r="H484" s="9" t="s">
        <v>1207</v>
      </c>
      <c r="I484" s="9"/>
      <c r="J484" s="9"/>
      <c r="K484" s="9"/>
      <c r="L484" s="9"/>
      <c r="M484" s="9"/>
      <c r="N484" s="9"/>
      <c r="O484" s="9"/>
      <c r="P484" s="9"/>
      <c r="Q484" s="9"/>
      <c r="R484" s="9"/>
      <c r="S484" s="9"/>
    </row>
    <row r="485" spans="1:19" x14ac:dyDescent="0.2">
      <c r="A485" t="s">
        <v>147</v>
      </c>
      <c r="B485" s="9" t="s">
        <v>1208</v>
      </c>
      <c r="C485" s="9"/>
      <c r="D485" s="9"/>
      <c r="E485" s="9" t="s">
        <v>43</v>
      </c>
      <c r="F485" s="9"/>
      <c r="G485" s="9"/>
      <c r="H485" s="9" t="s">
        <v>1209</v>
      </c>
      <c r="I485" s="9"/>
      <c r="J485" s="9"/>
      <c r="K485" s="9"/>
      <c r="L485" s="9"/>
      <c r="M485" s="9"/>
      <c r="N485" s="9"/>
      <c r="O485" s="9"/>
      <c r="P485" s="9"/>
      <c r="Q485" s="9"/>
      <c r="R485" s="9"/>
      <c r="S485" s="9"/>
    </row>
    <row r="486" spans="1:19" x14ac:dyDescent="0.2">
      <c r="A486" t="s">
        <v>147</v>
      </c>
      <c r="B486" s="9" t="s">
        <v>1210</v>
      </c>
      <c r="C486" s="9"/>
      <c r="D486" s="9"/>
      <c r="E486" s="9" t="s">
        <v>43</v>
      </c>
      <c r="F486" s="9"/>
      <c r="G486" s="9"/>
      <c r="H486" s="9" t="s">
        <v>1211</v>
      </c>
      <c r="I486" s="9"/>
      <c r="J486" s="9"/>
      <c r="K486" s="9"/>
      <c r="L486" s="9"/>
      <c r="M486" s="9"/>
      <c r="N486" s="9"/>
      <c r="O486" s="9"/>
      <c r="P486" s="9"/>
      <c r="Q486" s="9"/>
      <c r="R486" s="9"/>
      <c r="S486" s="9"/>
    </row>
    <row r="487" spans="1:19" x14ac:dyDescent="0.2">
      <c r="A487" t="s">
        <v>147</v>
      </c>
      <c r="B487" s="9" t="s">
        <v>1210</v>
      </c>
      <c r="C487" s="9"/>
      <c r="D487" s="9"/>
      <c r="E487" s="9" t="s">
        <v>43</v>
      </c>
      <c r="F487" s="9"/>
      <c r="G487" s="9"/>
      <c r="H487" s="9" t="s">
        <v>1212</v>
      </c>
      <c r="I487" s="9"/>
      <c r="J487" s="9"/>
      <c r="K487" s="9"/>
      <c r="L487" s="9"/>
      <c r="M487" s="9"/>
      <c r="N487" s="9"/>
      <c r="O487" s="9"/>
      <c r="P487" s="9"/>
      <c r="Q487" s="9"/>
      <c r="R487" s="9"/>
      <c r="S487" s="9"/>
    </row>
    <row r="488" spans="1:19" x14ac:dyDescent="0.2">
      <c r="A488" t="s">
        <v>32</v>
      </c>
      <c r="B488" s="9" t="s">
        <v>1213</v>
      </c>
      <c r="C488" s="9"/>
      <c r="D488" s="9" t="s">
        <v>114</v>
      </c>
      <c r="E488" s="9" t="s">
        <v>1026</v>
      </c>
      <c r="F488" s="9"/>
      <c r="G488" s="9">
        <v>1735460</v>
      </c>
      <c r="H488" s="9" t="s">
        <v>1214</v>
      </c>
      <c r="I488" s="9"/>
      <c r="J488" s="9"/>
      <c r="K488" s="9"/>
      <c r="L488" s="9"/>
      <c r="M488" s="9"/>
      <c r="N488" s="9"/>
      <c r="O488" s="9"/>
      <c r="P488" s="9"/>
      <c r="Q488" s="9"/>
      <c r="R488" s="9"/>
      <c r="S488" s="9"/>
    </row>
    <row r="489" spans="1:19" x14ac:dyDescent="0.2">
      <c r="A489" t="s">
        <v>32</v>
      </c>
      <c r="B489" s="9" t="s">
        <v>1215</v>
      </c>
      <c r="C489" s="9"/>
      <c r="D489" s="9"/>
      <c r="E489" s="9" t="s">
        <v>1216</v>
      </c>
      <c r="F489" s="9"/>
      <c r="G489" s="9"/>
      <c r="H489" s="9" t="s">
        <v>1217</v>
      </c>
      <c r="I489" s="9"/>
      <c r="J489" s="9"/>
      <c r="K489" s="9"/>
      <c r="L489" s="9"/>
      <c r="M489" s="9"/>
      <c r="N489" s="9"/>
      <c r="O489" s="9"/>
      <c r="P489" s="9"/>
      <c r="Q489" s="9"/>
      <c r="R489" s="9"/>
      <c r="S489" s="9"/>
    </row>
    <row r="490" spans="1:19" x14ac:dyDescent="0.2">
      <c r="A490" t="s">
        <v>32</v>
      </c>
      <c r="B490" s="9" t="s">
        <v>1218</v>
      </c>
      <c r="C490" s="9"/>
      <c r="D490" s="9" t="s">
        <v>1219</v>
      </c>
      <c r="E490" s="9" t="s">
        <v>274</v>
      </c>
      <c r="F490" s="9"/>
      <c r="G490" s="9"/>
      <c r="H490" s="9" t="s">
        <v>1220</v>
      </c>
      <c r="I490" s="9"/>
      <c r="J490" s="9"/>
      <c r="K490" s="9"/>
      <c r="L490" s="9"/>
      <c r="M490" s="9"/>
      <c r="N490" s="9"/>
      <c r="O490" s="9"/>
      <c r="P490" s="9"/>
      <c r="Q490" s="9"/>
      <c r="R490" s="9"/>
      <c r="S490" s="9"/>
    </row>
    <row r="491" spans="1:19" x14ac:dyDescent="0.2">
      <c r="A491" t="s">
        <v>32</v>
      </c>
      <c r="B491" s="9" t="s">
        <v>682</v>
      </c>
      <c r="C491" s="9"/>
      <c r="D491" s="9" t="s">
        <v>1221</v>
      </c>
      <c r="E491" s="9" t="s">
        <v>1221</v>
      </c>
      <c r="F491" s="9"/>
      <c r="G491" s="9"/>
      <c r="H491" s="9" t="s">
        <v>1222</v>
      </c>
      <c r="I491" s="9"/>
      <c r="J491" s="9"/>
      <c r="K491" s="9"/>
      <c r="L491" s="9"/>
      <c r="M491" s="9"/>
      <c r="N491" s="9"/>
      <c r="O491" s="9"/>
      <c r="P491" s="9"/>
      <c r="Q491" s="9"/>
      <c r="R491" s="9"/>
      <c r="S491" s="9"/>
    </row>
    <row r="492" spans="1:19" x14ac:dyDescent="0.2">
      <c r="A492" t="s">
        <v>147</v>
      </c>
      <c r="B492" s="9" t="s">
        <v>1223</v>
      </c>
      <c r="C492" s="9"/>
      <c r="D492" s="9" t="s">
        <v>1224</v>
      </c>
      <c r="E492" s="9" t="s">
        <v>43</v>
      </c>
      <c r="F492" s="9"/>
      <c r="G492" s="9"/>
      <c r="H492" s="9" t="s">
        <v>1225</v>
      </c>
      <c r="I492" s="9"/>
      <c r="J492" s="9"/>
      <c r="K492" s="9"/>
      <c r="L492" s="9"/>
      <c r="M492" s="9"/>
      <c r="N492" s="9"/>
      <c r="O492" s="9"/>
      <c r="P492" s="9"/>
      <c r="Q492" s="9"/>
      <c r="R492" s="9"/>
      <c r="S492" s="9"/>
    </row>
    <row r="493" spans="1:19" x14ac:dyDescent="0.2">
      <c r="A493" t="s">
        <v>147</v>
      </c>
      <c r="B493" s="9" t="s">
        <v>1226</v>
      </c>
      <c r="C493" s="9"/>
      <c r="D493" s="9" t="s">
        <v>1227</v>
      </c>
      <c r="E493" s="9" t="s">
        <v>1016</v>
      </c>
      <c r="F493" s="9"/>
      <c r="G493" s="9" t="s">
        <v>1228</v>
      </c>
      <c r="H493" s="9" t="s">
        <v>1229</v>
      </c>
      <c r="I493" s="9"/>
      <c r="J493" s="9"/>
      <c r="K493" s="9"/>
      <c r="L493" s="9"/>
      <c r="M493" s="9"/>
      <c r="N493" s="9"/>
      <c r="O493" s="9"/>
      <c r="P493" s="9"/>
      <c r="Q493" s="9"/>
      <c r="R493" s="9"/>
      <c r="S493" s="9"/>
    </row>
    <row r="494" spans="1:19" x14ac:dyDescent="0.2">
      <c r="A494" t="s">
        <v>128</v>
      </c>
      <c r="B494" s="9" t="s">
        <v>1230</v>
      </c>
      <c r="C494" s="9"/>
      <c r="D494" s="9" t="s">
        <v>1231</v>
      </c>
      <c r="E494" s="9" t="s">
        <v>43</v>
      </c>
      <c r="F494" s="9"/>
      <c r="G494" s="9"/>
      <c r="H494" s="9" t="s">
        <v>1232</v>
      </c>
      <c r="I494" s="9"/>
      <c r="J494" s="9"/>
      <c r="K494" s="9"/>
      <c r="L494" s="9"/>
      <c r="M494" s="9"/>
      <c r="N494" s="9"/>
      <c r="O494" s="9"/>
      <c r="P494" s="9"/>
      <c r="Q494" s="9"/>
      <c r="R494" s="9"/>
      <c r="S494" s="9"/>
    </row>
    <row r="495" spans="1:19" x14ac:dyDescent="0.2">
      <c r="A495" t="s">
        <v>32</v>
      </c>
      <c r="B495" s="9" t="s">
        <v>1233</v>
      </c>
      <c r="C495" s="9"/>
      <c r="D495" s="9" t="s">
        <v>1234</v>
      </c>
      <c r="E495" s="9" t="s">
        <v>106</v>
      </c>
      <c r="F495" s="9" t="s">
        <v>228</v>
      </c>
      <c r="G495" s="9" t="s">
        <v>880</v>
      </c>
      <c r="H495" s="9" t="s">
        <v>1235</v>
      </c>
      <c r="I495" s="9"/>
      <c r="J495" s="9"/>
      <c r="K495" s="9"/>
      <c r="L495" s="9"/>
      <c r="M495" s="9"/>
      <c r="N495" s="9"/>
      <c r="O495" s="9"/>
      <c r="P495" s="9"/>
      <c r="Q495" s="9"/>
      <c r="R495" s="9"/>
      <c r="S495" s="9"/>
    </row>
    <row r="496" spans="1:19" x14ac:dyDescent="0.2">
      <c r="A496" t="s">
        <v>128</v>
      </c>
      <c r="B496" s="9" t="s">
        <v>1236</v>
      </c>
      <c r="C496" s="9" t="s">
        <v>1237</v>
      </c>
      <c r="D496" s="9" t="s">
        <v>1238</v>
      </c>
      <c r="E496" s="9" t="s">
        <v>1239</v>
      </c>
      <c r="F496" s="9" t="s">
        <v>1240</v>
      </c>
      <c r="G496" s="9" t="s">
        <v>1241</v>
      </c>
      <c r="H496" s="9" t="s">
        <v>1242</v>
      </c>
      <c r="I496" s="9"/>
      <c r="J496" s="9"/>
      <c r="K496" s="9"/>
      <c r="L496" s="9"/>
      <c r="M496" s="9"/>
      <c r="N496" s="9"/>
      <c r="O496" s="9"/>
      <c r="P496" s="9"/>
      <c r="Q496" s="9"/>
      <c r="R496" s="9"/>
      <c r="S496" s="9"/>
    </row>
    <row r="497" spans="1:19" x14ac:dyDescent="0.2">
      <c r="A497" t="s">
        <v>147</v>
      </c>
      <c r="B497" s="9" t="s">
        <v>1243</v>
      </c>
      <c r="C497" s="9"/>
      <c r="D497" s="9" t="s">
        <v>1244</v>
      </c>
      <c r="E497" s="9" t="s">
        <v>43</v>
      </c>
      <c r="F497" s="9" t="s">
        <v>1245</v>
      </c>
      <c r="G497" s="9"/>
      <c r="H497" s="9" t="s">
        <v>1246</v>
      </c>
      <c r="I497" s="9"/>
      <c r="J497" s="9"/>
      <c r="K497" s="9"/>
      <c r="L497" s="9"/>
      <c r="M497" s="9"/>
      <c r="N497" s="9"/>
      <c r="O497" s="9"/>
      <c r="P497" s="9"/>
      <c r="Q497" s="9"/>
      <c r="R497" s="9"/>
      <c r="S497" s="9"/>
    </row>
    <row r="498" spans="1:19" x14ac:dyDescent="0.2">
      <c r="A498" t="s">
        <v>128</v>
      </c>
      <c r="B498" s="9" t="s">
        <v>1247</v>
      </c>
      <c r="C498" s="9"/>
      <c r="D498" s="9" t="s">
        <v>1248</v>
      </c>
      <c r="E498" s="9" t="s">
        <v>1249</v>
      </c>
      <c r="F498" s="9"/>
      <c r="G498" s="9"/>
      <c r="H498" s="9" t="s">
        <v>1250</v>
      </c>
      <c r="I498" s="9"/>
      <c r="J498" s="9"/>
      <c r="K498" s="9"/>
      <c r="L498" s="9"/>
      <c r="M498" s="9"/>
      <c r="N498" s="9"/>
      <c r="O498" s="9"/>
      <c r="P498" s="9"/>
      <c r="Q498" s="9"/>
      <c r="R498" s="9"/>
      <c r="S498" s="9"/>
    </row>
    <row r="499" spans="1:19" x14ac:dyDescent="0.2">
      <c r="A499" s="2" t="s">
        <v>147</v>
      </c>
      <c r="B499" s="9" t="s">
        <v>1251</v>
      </c>
      <c r="C499" s="9"/>
      <c r="D499" s="9" t="s">
        <v>1231</v>
      </c>
      <c r="E499" s="9" t="s">
        <v>43</v>
      </c>
      <c r="F499" s="9"/>
      <c r="G499" s="9"/>
      <c r="H499" s="9" t="s">
        <v>1252</v>
      </c>
      <c r="I499" s="9"/>
      <c r="J499" s="9"/>
      <c r="K499" s="9"/>
      <c r="L499" s="9"/>
      <c r="M499" s="9"/>
      <c r="N499" s="9"/>
      <c r="O499" s="9"/>
      <c r="P499" s="9"/>
      <c r="Q499" s="9"/>
      <c r="R499" s="9"/>
      <c r="S499" s="9"/>
    </row>
    <row r="500" spans="1:19" x14ac:dyDescent="0.2">
      <c r="A500" t="s">
        <v>147</v>
      </c>
      <c r="B500" s="9" t="s">
        <v>1253</v>
      </c>
      <c r="C500" s="9"/>
      <c r="D500" s="9" t="s">
        <v>1254</v>
      </c>
      <c r="E500" s="9" t="s">
        <v>145</v>
      </c>
      <c r="F500" s="9" t="s">
        <v>1255</v>
      </c>
      <c r="G500" s="9"/>
      <c r="H500" s="9" t="s">
        <v>1256</v>
      </c>
      <c r="I500" s="9"/>
      <c r="J500" s="9"/>
      <c r="K500" s="9"/>
      <c r="L500" s="9"/>
      <c r="M500" s="9"/>
      <c r="N500" s="9"/>
      <c r="O500" s="9"/>
      <c r="P500" s="9"/>
      <c r="Q500" s="9"/>
      <c r="R500" s="9"/>
      <c r="S500" s="9"/>
    </row>
    <row r="501" spans="1:19" x14ac:dyDescent="0.2">
      <c r="A501" t="s">
        <v>32</v>
      </c>
      <c r="B501" s="9" t="s">
        <v>1257</v>
      </c>
      <c r="C501" s="9"/>
      <c r="D501" s="9" t="s">
        <v>1258</v>
      </c>
      <c r="E501" s="9" t="s">
        <v>132</v>
      </c>
      <c r="F501" s="9"/>
      <c r="G501" s="9"/>
      <c r="H501" s="9" t="s">
        <v>1259</v>
      </c>
      <c r="I501" s="9"/>
      <c r="J501" s="9"/>
      <c r="K501" s="9"/>
      <c r="L501" s="9"/>
      <c r="M501" s="9"/>
      <c r="N501" s="9"/>
      <c r="O501" s="9"/>
      <c r="P501" s="9"/>
      <c r="Q501" s="9"/>
      <c r="R501" s="9"/>
      <c r="S501" s="9"/>
    </row>
    <row r="502" spans="1:19" x14ac:dyDescent="0.2">
      <c r="A502" t="s">
        <v>147</v>
      </c>
      <c r="B502" s="9" t="s">
        <v>1260</v>
      </c>
      <c r="C502" s="9"/>
      <c r="D502" s="9" t="s">
        <v>1261</v>
      </c>
      <c r="E502" s="9" t="s">
        <v>1122</v>
      </c>
      <c r="F502" s="9"/>
      <c r="G502" s="9"/>
      <c r="H502" s="9" t="s">
        <v>1262</v>
      </c>
      <c r="I502" s="9"/>
      <c r="J502" s="9"/>
      <c r="K502" s="9"/>
      <c r="L502" s="9"/>
      <c r="M502" s="9"/>
      <c r="N502" s="9"/>
      <c r="O502" s="9"/>
      <c r="P502" s="9"/>
      <c r="Q502" s="9"/>
      <c r="R502" s="9"/>
      <c r="S502" s="9"/>
    </row>
    <row r="503" spans="1:19" x14ac:dyDescent="0.2">
      <c r="A503" t="s">
        <v>147</v>
      </c>
      <c r="B503" s="9" t="s">
        <v>1263</v>
      </c>
      <c r="C503" s="9"/>
      <c r="D503" s="9" t="s">
        <v>1264</v>
      </c>
      <c r="E503" s="9" t="s">
        <v>1264</v>
      </c>
      <c r="F503" s="9"/>
      <c r="G503" s="9"/>
      <c r="H503" s="9" t="s">
        <v>1265</v>
      </c>
      <c r="I503" s="9"/>
      <c r="J503" s="9"/>
      <c r="K503" s="9"/>
      <c r="L503" s="9"/>
      <c r="M503" s="9"/>
      <c r="N503" s="9"/>
      <c r="O503" s="9"/>
      <c r="P503" s="9"/>
      <c r="Q503" s="9"/>
      <c r="R503" s="9"/>
      <c r="S503" s="9"/>
    </row>
    <row r="504" spans="1:19" x14ac:dyDescent="0.2">
      <c r="A504" t="s">
        <v>147</v>
      </c>
      <c r="B504" s="9" t="s">
        <v>1266</v>
      </c>
      <c r="C504" s="9"/>
      <c r="D504" s="9" t="s">
        <v>1267</v>
      </c>
      <c r="E504" s="9" t="s">
        <v>43</v>
      </c>
      <c r="F504" s="9"/>
      <c r="G504" s="9"/>
      <c r="H504" s="9" t="s">
        <v>1268</v>
      </c>
      <c r="I504" s="9"/>
      <c r="J504" s="9"/>
      <c r="K504" s="9"/>
      <c r="L504" s="9"/>
      <c r="M504" s="9"/>
      <c r="N504" s="9"/>
      <c r="O504" s="9"/>
      <c r="P504" s="9"/>
      <c r="Q504" s="9"/>
      <c r="R504" s="9"/>
      <c r="S504" s="9"/>
    </row>
    <row r="505" spans="1:19" x14ac:dyDescent="0.2">
      <c r="A505" t="s">
        <v>147</v>
      </c>
      <c r="B505" s="9" t="s">
        <v>1269</v>
      </c>
      <c r="C505" s="9"/>
      <c r="D505" s="9" t="s">
        <v>1270</v>
      </c>
      <c r="E505" s="9" t="s">
        <v>43</v>
      </c>
      <c r="F505" s="9"/>
      <c r="G505" s="9"/>
      <c r="H505" s="9" t="s">
        <v>1271</v>
      </c>
      <c r="I505" s="9"/>
      <c r="J505" s="9"/>
      <c r="K505" s="9"/>
      <c r="L505" s="9"/>
      <c r="M505" s="9"/>
      <c r="N505" s="9"/>
      <c r="O505" s="9"/>
      <c r="P505" s="9"/>
      <c r="Q505" s="9"/>
      <c r="R505" s="9"/>
      <c r="S505" s="9"/>
    </row>
    <row r="506" spans="1:19" x14ac:dyDescent="0.2">
      <c r="A506" t="s">
        <v>128</v>
      </c>
      <c r="B506" s="9" t="s">
        <v>1272</v>
      </c>
      <c r="C506" s="9"/>
      <c r="D506" s="9" t="s">
        <v>1273</v>
      </c>
      <c r="E506" s="9" t="s">
        <v>638</v>
      </c>
      <c r="F506" s="9" t="s">
        <v>1274</v>
      </c>
      <c r="G506" s="9" t="s">
        <v>1275</v>
      </c>
      <c r="H506" s="9" t="s">
        <v>1276</v>
      </c>
      <c r="I506" s="9"/>
      <c r="J506" s="9"/>
      <c r="K506" s="9"/>
      <c r="L506" s="9"/>
      <c r="M506" s="9"/>
      <c r="N506" s="9"/>
      <c r="O506" s="9"/>
      <c r="P506" s="9"/>
      <c r="Q506" s="9"/>
      <c r="R506" s="9"/>
      <c r="S506" s="9"/>
    </row>
    <row r="507" spans="1:19" x14ac:dyDescent="0.2">
      <c r="A507" t="s">
        <v>32</v>
      </c>
      <c r="B507" s="9" t="s">
        <v>1277</v>
      </c>
      <c r="C507" s="9"/>
      <c r="D507" s="9" t="s">
        <v>1278</v>
      </c>
      <c r="E507" s="9" t="s">
        <v>43</v>
      </c>
      <c r="F507" s="9"/>
      <c r="G507" s="9"/>
      <c r="H507" s="9" t="s">
        <v>1279</v>
      </c>
      <c r="I507" s="9"/>
      <c r="J507" s="9"/>
      <c r="K507" s="9"/>
      <c r="L507" s="9"/>
      <c r="M507" s="9"/>
      <c r="N507" s="9"/>
      <c r="O507" s="9"/>
      <c r="P507" s="9"/>
      <c r="Q507" s="9"/>
      <c r="R507" s="9"/>
      <c r="S507" s="9"/>
    </row>
    <row r="508" spans="1:19" x14ac:dyDescent="0.2">
      <c r="A508" t="s">
        <v>147</v>
      </c>
      <c r="B508" s="9" t="s">
        <v>1280</v>
      </c>
      <c r="C508" s="9"/>
      <c r="D508" s="9" t="s">
        <v>1281</v>
      </c>
      <c r="E508" s="9" t="s">
        <v>1281</v>
      </c>
      <c r="F508" s="9"/>
      <c r="G508" s="9"/>
      <c r="H508" s="9" t="s">
        <v>1282</v>
      </c>
      <c r="I508" s="9"/>
      <c r="J508" s="9"/>
      <c r="K508" s="9"/>
      <c r="L508" s="9"/>
      <c r="M508" s="9"/>
      <c r="N508" s="9"/>
      <c r="O508" s="9"/>
      <c r="P508" s="9"/>
      <c r="Q508" s="9"/>
      <c r="R508" s="9"/>
      <c r="S508" s="9"/>
    </row>
    <row r="509" spans="1:19" x14ac:dyDescent="0.2">
      <c r="A509" t="s">
        <v>147</v>
      </c>
      <c r="B509" s="9" t="s">
        <v>1283</v>
      </c>
      <c r="C509" s="9"/>
      <c r="D509" s="9" t="s">
        <v>145</v>
      </c>
      <c r="E509" s="9" t="s">
        <v>145</v>
      </c>
      <c r="F509" s="9" t="s">
        <v>1284</v>
      </c>
      <c r="G509" s="9"/>
      <c r="H509" s="9" t="s">
        <v>1285</v>
      </c>
      <c r="I509" s="9"/>
      <c r="J509" s="9"/>
      <c r="K509" s="9"/>
      <c r="L509" s="9"/>
      <c r="M509" s="9"/>
      <c r="N509" s="9"/>
      <c r="O509" s="9"/>
      <c r="P509" s="9"/>
      <c r="Q509" s="9"/>
      <c r="R509" s="9"/>
      <c r="S509" s="9"/>
    </row>
    <row r="510" spans="1:19" x14ac:dyDescent="0.2">
      <c r="A510" t="s">
        <v>147</v>
      </c>
      <c r="B510" s="9" t="s">
        <v>1286</v>
      </c>
      <c r="C510" s="9"/>
      <c r="D510" s="9" t="s">
        <v>1287</v>
      </c>
      <c r="E510" s="9" t="s">
        <v>1288</v>
      </c>
      <c r="F510" s="9"/>
      <c r="G510" s="9"/>
      <c r="H510" s="9" t="s">
        <v>1289</v>
      </c>
      <c r="I510" s="9"/>
      <c r="J510" s="9"/>
      <c r="K510" s="9"/>
      <c r="L510" s="9"/>
      <c r="M510" s="9"/>
      <c r="N510" s="9"/>
      <c r="O510" s="9"/>
      <c r="P510" s="9"/>
      <c r="Q510" s="9"/>
      <c r="R510" s="9"/>
      <c r="S510" s="9"/>
    </row>
    <row r="511" spans="1:19" x14ac:dyDescent="0.2">
      <c r="A511" t="s">
        <v>147</v>
      </c>
      <c r="B511" s="9" t="s">
        <v>1290</v>
      </c>
      <c r="C511" s="9"/>
      <c r="D511" s="9" t="s">
        <v>1291</v>
      </c>
      <c r="E511" s="9" t="s">
        <v>43</v>
      </c>
      <c r="F511" s="9"/>
      <c r="G511" s="9"/>
      <c r="H511" s="9" t="s">
        <v>1292</v>
      </c>
      <c r="I511" s="9"/>
      <c r="J511" s="9"/>
      <c r="K511" s="9"/>
      <c r="L511" s="9"/>
      <c r="M511" s="9"/>
      <c r="N511" s="9"/>
      <c r="O511" s="9"/>
      <c r="P511" s="9"/>
      <c r="Q511" s="9"/>
      <c r="R511" s="9"/>
      <c r="S511" s="9"/>
    </row>
    <row r="512" spans="1:19" x14ac:dyDescent="0.2">
      <c r="A512" t="s">
        <v>147</v>
      </c>
      <c r="B512" s="9" t="s">
        <v>1293</v>
      </c>
      <c r="C512" s="9"/>
      <c r="D512" s="9" t="s">
        <v>1294</v>
      </c>
      <c r="E512" s="9" t="s">
        <v>1294</v>
      </c>
      <c r="F512" s="9"/>
      <c r="G512" s="9"/>
      <c r="H512" s="9" t="s">
        <v>1295</v>
      </c>
      <c r="I512" s="9"/>
      <c r="J512" s="9"/>
      <c r="K512" s="9"/>
      <c r="L512" s="9"/>
      <c r="M512" s="9"/>
      <c r="N512" s="9"/>
      <c r="O512" s="9"/>
      <c r="P512" s="9"/>
      <c r="Q512" s="9"/>
      <c r="R512" s="9"/>
      <c r="S512" s="9"/>
    </row>
    <row r="513" spans="1:19" x14ac:dyDescent="0.2">
      <c r="A513" t="s">
        <v>147</v>
      </c>
      <c r="B513" s="9" t="s">
        <v>1296</v>
      </c>
      <c r="C513" s="9"/>
      <c r="D513" s="9" t="s">
        <v>1294</v>
      </c>
      <c r="E513" s="9" t="s">
        <v>1294</v>
      </c>
      <c r="F513" s="9"/>
      <c r="G513" s="9"/>
      <c r="H513" s="9" t="s">
        <v>1297</v>
      </c>
      <c r="I513" s="9"/>
      <c r="J513" s="9"/>
      <c r="K513" s="9"/>
      <c r="L513" s="9"/>
      <c r="M513" s="9"/>
      <c r="N513" s="9"/>
      <c r="O513" s="9"/>
      <c r="P513" s="9"/>
      <c r="Q513" s="9"/>
      <c r="R513" s="9"/>
      <c r="S513" s="9"/>
    </row>
    <row r="514" spans="1:19" x14ac:dyDescent="0.2">
      <c r="A514" t="s">
        <v>128</v>
      </c>
      <c r="B514" s="9" t="s">
        <v>1298</v>
      </c>
      <c r="C514" s="9"/>
      <c r="D514" s="9" t="s">
        <v>1299</v>
      </c>
      <c r="E514" s="9" t="s">
        <v>638</v>
      </c>
      <c r="F514" s="9" t="s">
        <v>1300</v>
      </c>
      <c r="G514" s="9" t="s">
        <v>1301</v>
      </c>
      <c r="H514" s="9" t="s">
        <v>1302</v>
      </c>
      <c r="I514" s="9"/>
      <c r="J514" s="9"/>
      <c r="K514" s="9"/>
      <c r="L514" s="9"/>
      <c r="M514" s="9"/>
      <c r="N514" s="9"/>
      <c r="O514" s="9"/>
      <c r="P514" s="9"/>
      <c r="Q514" s="9"/>
      <c r="R514" s="9"/>
      <c r="S514" s="9"/>
    </row>
    <row r="515" spans="1:19" x14ac:dyDescent="0.2">
      <c r="A515" t="s">
        <v>147</v>
      </c>
      <c r="B515" s="9" t="s">
        <v>1303</v>
      </c>
      <c r="C515" s="9"/>
      <c r="D515" s="9" t="s">
        <v>1261</v>
      </c>
      <c r="E515" s="9" t="s">
        <v>1122</v>
      </c>
      <c r="F515" s="9"/>
      <c r="G515" s="9" t="s">
        <v>978</v>
      </c>
      <c r="H515" s="9" t="s">
        <v>1304</v>
      </c>
      <c r="I515" s="9"/>
      <c r="J515" s="9"/>
      <c r="K515" s="9"/>
      <c r="L515" s="9"/>
      <c r="M515" s="9"/>
      <c r="N515" s="9"/>
      <c r="O515" s="9"/>
      <c r="P515" s="9"/>
      <c r="Q515" s="9"/>
      <c r="R515" s="9"/>
      <c r="S515" s="9"/>
    </row>
    <row r="516" spans="1:19" x14ac:dyDescent="0.2">
      <c r="A516" t="s">
        <v>128</v>
      </c>
      <c r="B516" s="9" t="s">
        <v>1305</v>
      </c>
      <c r="C516" s="9"/>
      <c r="D516" s="9" t="s">
        <v>1306</v>
      </c>
      <c r="E516" s="9" t="s">
        <v>43</v>
      </c>
      <c r="F516" s="9"/>
      <c r="G516" s="9"/>
      <c r="H516" s="9" t="s">
        <v>1307</v>
      </c>
      <c r="I516" s="9"/>
      <c r="J516" s="9"/>
      <c r="K516" s="9"/>
      <c r="L516" s="9"/>
      <c r="M516" s="9"/>
      <c r="N516" s="9"/>
      <c r="O516" s="9"/>
      <c r="P516" s="9"/>
      <c r="Q516" s="9"/>
      <c r="R516" s="9"/>
      <c r="S516" s="9"/>
    </row>
    <row r="517" spans="1:19" x14ac:dyDescent="0.2">
      <c r="A517" t="s">
        <v>32</v>
      </c>
      <c r="B517" s="9" t="s">
        <v>1308</v>
      </c>
      <c r="C517" s="9"/>
      <c r="D517" s="9" t="s">
        <v>1309</v>
      </c>
      <c r="E517" s="9" t="s">
        <v>43</v>
      </c>
      <c r="F517" s="9"/>
      <c r="G517" s="9"/>
      <c r="H517" s="9" t="s">
        <v>1310</v>
      </c>
      <c r="I517" s="9"/>
      <c r="J517" s="9"/>
      <c r="K517" s="9"/>
      <c r="L517" s="9"/>
      <c r="M517" s="9"/>
      <c r="N517" s="9"/>
      <c r="O517" s="9"/>
      <c r="P517" s="9"/>
      <c r="Q517" s="9"/>
      <c r="R517" s="9"/>
      <c r="S517" s="9"/>
    </row>
    <row r="518" spans="1:19" x14ac:dyDescent="0.2">
      <c r="A518" t="s">
        <v>128</v>
      </c>
      <c r="B518" s="9" t="s">
        <v>1311</v>
      </c>
      <c r="C518" s="9"/>
      <c r="D518" s="9" t="s">
        <v>1312</v>
      </c>
      <c r="E518" s="9" t="s">
        <v>1312</v>
      </c>
      <c r="F518" s="9"/>
      <c r="G518" s="9"/>
      <c r="H518" s="9" t="s">
        <v>1313</v>
      </c>
      <c r="I518" s="9"/>
      <c r="J518" s="9"/>
      <c r="K518" s="9"/>
      <c r="L518" s="9"/>
      <c r="M518" s="9"/>
      <c r="N518" s="9"/>
      <c r="O518" s="9"/>
      <c r="P518" s="9"/>
      <c r="Q518" s="9"/>
      <c r="R518" s="9"/>
      <c r="S518" s="9"/>
    </row>
    <row r="519" spans="1:19" x14ac:dyDescent="0.2">
      <c r="A519" t="s">
        <v>128</v>
      </c>
      <c r="B519" s="9" t="s">
        <v>1314</v>
      </c>
      <c r="C519" s="9"/>
      <c r="D519" s="9" t="s">
        <v>1315</v>
      </c>
      <c r="E519" s="9" t="s">
        <v>43</v>
      </c>
      <c r="F519" s="9" t="s">
        <v>922</v>
      </c>
      <c r="G519" s="9"/>
      <c r="H519" s="9" t="s">
        <v>1316</v>
      </c>
      <c r="I519" s="9"/>
      <c r="J519" s="9"/>
      <c r="K519" s="9"/>
      <c r="L519" s="9"/>
      <c r="M519" s="9"/>
      <c r="N519" s="9"/>
      <c r="O519" s="9"/>
      <c r="P519" s="9"/>
      <c r="Q519" s="9"/>
      <c r="R519" s="9"/>
      <c r="S519" s="9"/>
    </row>
    <row r="520" spans="1:19" x14ac:dyDescent="0.2">
      <c r="A520" t="s">
        <v>128</v>
      </c>
      <c r="B520" s="9" t="s">
        <v>1317</v>
      </c>
      <c r="C520" s="9" t="s">
        <v>1318</v>
      </c>
      <c r="D520" s="9" t="s">
        <v>1036</v>
      </c>
      <c r="E520" s="9" t="s">
        <v>1036</v>
      </c>
      <c r="F520" s="9" t="s">
        <v>1319</v>
      </c>
      <c r="G520" s="9" t="s">
        <v>1098</v>
      </c>
      <c r="H520" s="9" t="s">
        <v>1320</v>
      </c>
      <c r="I520" s="9"/>
      <c r="J520" s="9"/>
      <c r="K520" s="9"/>
      <c r="L520" s="9"/>
      <c r="M520" s="9"/>
      <c r="N520" s="9"/>
      <c r="O520" s="9"/>
      <c r="P520" s="9"/>
      <c r="Q520" s="9"/>
      <c r="R520" s="9"/>
      <c r="S520" s="9"/>
    </row>
    <row r="521" spans="1:19" x14ac:dyDescent="0.2">
      <c r="A521" t="s">
        <v>128</v>
      </c>
      <c r="B521" s="9" t="s">
        <v>1321</v>
      </c>
      <c r="C521" s="9"/>
      <c r="D521" s="9" t="s">
        <v>1322</v>
      </c>
      <c r="E521" s="9" t="s">
        <v>271</v>
      </c>
      <c r="F521" s="9" t="s">
        <v>1323</v>
      </c>
      <c r="G521" s="9"/>
      <c r="H521" s="9" t="s">
        <v>1324</v>
      </c>
      <c r="I521" s="9"/>
      <c r="J521" s="9"/>
      <c r="K521" s="9"/>
      <c r="L521" s="9"/>
      <c r="M521" s="9"/>
      <c r="N521" s="9"/>
      <c r="O521" s="9"/>
      <c r="P521" s="9"/>
      <c r="Q521" s="9"/>
      <c r="R521" s="9"/>
      <c r="S521" s="9"/>
    </row>
    <row r="522" spans="1:19" x14ac:dyDescent="0.2">
      <c r="A522" t="s">
        <v>147</v>
      </c>
      <c r="B522" s="9" t="s">
        <v>1325</v>
      </c>
      <c r="C522" s="9"/>
      <c r="D522" s="9" t="s">
        <v>1326</v>
      </c>
      <c r="E522" s="9" t="s">
        <v>43</v>
      </c>
      <c r="F522" s="9"/>
      <c r="G522" s="9"/>
      <c r="H522" s="9" t="s">
        <v>1327</v>
      </c>
      <c r="I522" s="9"/>
      <c r="J522" s="9"/>
      <c r="K522" s="9"/>
      <c r="L522" s="9"/>
      <c r="M522" s="9"/>
      <c r="N522" s="9"/>
      <c r="O522" s="9"/>
      <c r="P522" s="9"/>
      <c r="Q522" s="9"/>
      <c r="R522" s="9"/>
      <c r="S522" s="9"/>
    </row>
    <row r="523" spans="1:19" x14ac:dyDescent="0.2">
      <c r="A523" t="s">
        <v>32</v>
      </c>
      <c r="B523" s="9" t="s">
        <v>1328</v>
      </c>
      <c r="C523" s="9"/>
      <c r="D523" s="9" t="s">
        <v>1258</v>
      </c>
      <c r="E523" s="9" t="s">
        <v>132</v>
      </c>
      <c r="F523" s="9"/>
      <c r="G523" s="9"/>
      <c r="H523" s="9" t="s">
        <v>1329</v>
      </c>
      <c r="I523" s="9"/>
      <c r="J523" s="9"/>
      <c r="K523" s="9"/>
      <c r="L523" s="9"/>
      <c r="M523" s="9"/>
      <c r="N523" s="9"/>
      <c r="O523" s="9"/>
      <c r="P523" s="9"/>
      <c r="Q523" s="9"/>
      <c r="R523" s="9"/>
      <c r="S523" s="9"/>
    </row>
    <row r="524" spans="1:19" x14ac:dyDescent="0.2">
      <c r="A524" t="s">
        <v>128</v>
      </c>
      <c r="B524" s="9" t="s">
        <v>1330</v>
      </c>
      <c r="C524" s="9"/>
      <c r="D524" s="9" t="s">
        <v>1331</v>
      </c>
      <c r="E524" s="9" t="s">
        <v>724</v>
      </c>
      <c r="F524" s="9"/>
      <c r="G524" s="9"/>
      <c r="H524" s="9" t="s">
        <v>1332</v>
      </c>
      <c r="I524" s="9"/>
      <c r="J524" s="9"/>
      <c r="K524" s="9"/>
      <c r="L524" s="9"/>
      <c r="M524" s="9"/>
      <c r="N524" s="9"/>
      <c r="O524" s="9"/>
      <c r="P524" s="9"/>
      <c r="Q524" s="9"/>
      <c r="R524" s="9"/>
      <c r="S524" s="9"/>
    </row>
    <row r="525" spans="1:19" x14ac:dyDescent="0.2">
      <c r="A525" t="s">
        <v>147</v>
      </c>
      <c r="B525" s="9" t="s">
        <v>1333</v>
      </c>
      <c r="C525" s="9"/>
      <c r="D525" s="9" t="s">
        <v>23</v>
      </c>
      <c r="E525" s="9" t="s">
        <v>23</v>
      </c>
      <c r="F525" s="9"/>
      <c r="G525" s="9"/>
      <c r="H525" s="9" t="s">
        <v>1334</v>
      </c>
      <c r="I525" s="9"/>
      <c r="J525" s="9"/>
      <c r="K525" s="9"/>
      <c r="L525" s="9"/>
      <c r="M525" s="9"/>
      <c r="N525" s="9"/>
      <c r="O525" s="9"/>
      <c r="P525" s="9"/>
      <c r="Q525" s="9"/>
      <c r="R525" s="9"/>
      <c r="S525" s="9"/>
    </row>
    <row r="526" spans="1:19" x14ac:dyDescent="0.2">
      <c r="A526" t="s">
        <v>32</v>
      </c>
      <c r="B526" s="9" t="s">
        <v>1335</v>
      </c>
      <c r="C526" s="9"/>
      <c r="D526" s="9" t="s">
        <v>1336</v>
      </c>
      <c r="E526" s="9" t="s">
        <v>166</v>
      </c>
      <c r="F526" s="9"/>
      <c r="G526" s="9" t="s">
        <v>1337</v>
      </c>
      <c r="H526" s="9" t="s">
        <v>1338</v>
      </c>
      <c r="I526" s="9"/>
      <c r="J526" s="9"/>
      <c r="K526" s="9"/>
      <c r="L526" s="9"/>
      <c r="M526" s="9"/>
      <c r="N526" s="9"/>
      <c r="O526" s="9"/>
      <c r="P526" s="9"/>
      <c r="Q526" s="9"/>
      <c r="R526" s="9"/>
      <c r="S526" s="9"/>
    </row>
    <row r="527" spans="1:19" x14ac:dyDescent="0.2">
      <c r="A527" t="s">
        <v>128</v>
      </c>
      <c r="B527" s="9" t="s">
        <v>1339</v>
      </c>
      <c r="C527" s="9"/>
      <c r="D527" s="9" t="s">
        <v>1340</v>
      </c>
      <c r="E527" s="9" t="s">
        <v>47</v>
      </c>
      <c r="F527" s="9"/>
      <c r="G527" s="9"/>
      <c r="H527" s="9" t="s">
        <v>1341</v>
      </c>
      <c r="I527" s="9"/>
      <c r="J527" s="9"/>
      <c r="K527" s="9"/>
      <c r="L527" s="9"/>
      <c r="M527" s="9"/>
      <c r="N527" s="9"/>
      <c r="O527" s="9"/>
      <c r="P527" s="9"/>
      <c r="Q527" s="9"/>
      <c r="R527" s="9"/>
      <c r="S527" s="9"/>
    </row>
    <row r="528" spans="1:19" x14ac:dyDescent="0.2">
      <c r="A528" t="s">
        <v>128</v>
      </c>
      <c r="B528" s="9" t="s">
        <v>1342</v>
      </c>
      <c r="C528" s="9"/>
      <c r="D528" s="9" t="s">
        <v>1343</v>
      </c>
      <c r="E528" s="9" t="s">
        <v>271</v>
      </c>
      <c r="F528" s="9"/>
      <c r="G528" s="9" t="s">
        <v>1344</v>
      </c>
      <c r="H528" s="9" t="s">
        <v>1345</v>
      </c>
      <c r="I528" s="9"/>
      <c r="J528" s="9"/>
      <c r="K528" s="9"/>
      <c r="L528" s="9"/>
      <c r="M528" s="9"/>
      <c r="N528" s="9"/>
      <c r="O528" s="9"/>
      <c r="P528" s="9"/>
      <c r="Q528" s="9"/>
      <c r="R528" s="9"/>
      <c r="S528" s="9"/>
    </row>
    <row r="529" spans="1:19" x14ac:dyDescent="0.2">
      <c r="A529" t="s">
        <v>147</v>
      </c>
      <c r="B529" s="9" t="s">
        <v>1346</v>
      </c>
      <c r="C529" s="9"/>
      <c r="D529" s="9" t="s">
        <v>1291</v>
      </c>
      <c r="E529" s="9" t="s">
        <v>43</v>
      </c>
      <c r="F529" s="9"/>
      <c r="G529" s="9"/>
      <c r="H529" s="9" t="s">
        <v>1347</v>
      </c>
      <c r="I529" s="9"/>
      <c r="J529" s="9"/>
      <c r="K529" s="9"/>
      <c r="L529" s="9"/>
      <c r="M529" s="9"/>
      <c r="N529" s="9"/>
      <c r="O529" s="9"/>
      <c r="P529" s="9"/>
      <c r="Q529" s="9"/>
      <c r="R529" s="9"/>
      <c r="S529" s="9"/>
    </row>
    <row r="530" spans="1:19" x14ac:dyDescent="0.2">
      <c r="A530" t="s">
        <v>128</v>
      </c>
      <c r="B530" s="9" t="s">
        <v>1348</v>
      </c>
      <c r="C530" s="9"/>
      <c r="D530" s="9" t="s">
        <v>1349</v>
      </c>
      <c r="E530" s="9" t="s">
        <v>1350</v>
      </c>
      <c r="F530" s="9" t="s">
        <v>1351</v>
      </c>
      <c r="G530" s="9" t="s">
        <v>1352</v>
      </c>
      <c r="H530" s="9" t="s">
        <v>1353</v>
      </c>
      <c r="I530" s="9"/>
      <c r="J530" s="9"/>
      <c r="K530" s="9"/>
      <c r="L530" s="9"/>
      <c r="M530" s="9"/>
      <c r="N530" s="9"/>
      <c r="O530" s="9"/>
      <c r="P530" s="9"/>
      <c r="Q530" s="9"/>
      <c r="R530" s="9"/>
      <c r="S530" s="9"/>
    </row>
    <row r="531" spans="1:19" x14ac:dyDescent="0.2">
      <c r="A531" t="s">
        <v>147</v>
      </c>
      <c r="B531" s="9" t="s">
        <v>1354</v>
      </c>
      <c r="C531" s="9"/>
      <c r="D531" s="9" t="s">
        <v>1355</v>
      </c>
      <c r="E531" s="9" t="s">
        <v>145</v>
      </c>
      <c r="F531" s="9"/>
      <c r="G531" s="9"/>
      <c r="H531" s="9" t="s">
        <v>1356</v>
      </c>
      <c r="I531" s="9"/>
      <c r="J531" s="9"/>
      <c r="K531" s="9"/>
      <c r="L531" s="9"/>
      <c r="M531" s="9"/>
      <c r="N531" s="9"/>
      <c r="O531" s="9"/>
      <c r="P531" s="9"/>
      <c r="Q531" s="9"/>
      <c r="R531" s="9"/>
      <c r="S531" s="9"/>
    </row>
    <row r="532" spans="1:19" x14ac:dyDescent="0.2">
      <c r="A532" t="s">
        <v>128</v>
      </c>
      <c r="B532" s="9" t="s">
        <v>1357</v>
      </c>
      <c r="C532" s="9"/>
      <c r="D532" s="9" t="s">
        <v>1358</v>
      </c>
      <c r="E532" s="9" t="s">
        <v>106</v>
      </c>
      <c r="F532" s="9"/>
      <c r="G532" s="9" t="s">
        <v>1359</v>
      </c>
      <c r="H532" s="9" t="s">
        <v>1360</v>
      </c>
      <c r="I532" s="9"/>
      <c r="J532" s="9"/>
      <c r="K532" s="9"/>
      <c r="L532" s="9"/>
      <c r="M532" s="9"/>
      <c r="N532" s="9"/>
      <c r="O532" s="9"/>
      <c r="P532" s="9"/>
      <c r="Q532" s="9"/>
      <c r="R532" s="9"/>
      <c r="S532" s="9"/>
    </row>
    <row r="533" spans="1:19" x14ac:dyDescent="0.2">
      <c r="A533" t="s">
        <v>128</v>
      </c>
      <c r="B533" s="9" t="s">
        <v>1361</v>
      </c>
      <c r="C533" s="9"/>
      <c r="D533" s="9" t="s">
        <v>1362</v>
      </c>
      <c r="E533" s="9" t="s">
        <v>812</v>
      </c>
      <c r="F533" s="9" t="s">
        <v>1363</v>
      </c>
      <c r="G533" s="9" t="s">
        <v>1364</v>
      </c>
      <c r="H533" s="9" t="s">
        <v>1365</v>
      </c>
      <c r="I533" s="9"/>
      <c r="J533" s="9"/>
      <c r="K533" s="9"/>
      <c r="L533" s="9"/>
      <c r="M533" s="9"/>
      <c r="N533" s="9"/>
      <c r="O533" s="9"/>
      <c r="P533" s="9"/>
      <c r="Q533" s="9"/>
      <c r="R533" s="9"/>
      <c r="S533" s="9"/>
    </row>
    <row r="534" spans="1:19" x14ac:dyDescent="0.2">
      <c r="A534" t="s">
        <v>32</v>
      </c>
      <c r="B534" s="9" t="s">
        <v>1366</v>
      </c>
      <c r="C534" s="9"/>
      <c r="D534" s="9" t="s">
        <v>1367</v>
      </c>
      <c r="E534" s="9" t="s">
        <v>43</v>
      </c>
      <c r="F534" s="9" t="s">
        <v>1368</v>
      </c>
      <c r="G534" s="9"/>
      <c r="H534" s="9" t="s">
        <v>1369</v>
      </c>
      <c r="I534" s="9"/>
      <c r="J534" s="9"/>
      <c r="K534" s="9"/>
      <c r="L534" s="9"/>
      <c r="M534" s="9"/>
      <c r="N534" s="9"/>
      <c r="O534" s="9"/>
      <c r="P534" s="9"/>
      <c r="Q534" s="9"/>
      <c r="R534" s="9"/>
      <c r="S534" s="9"/>
    </row>
    <row r="535" spans="1:19" x14ac:dyDescent="0.2">
      <c r="A535" t="s">
        <v>32</v>
      </c>
      <c r="B535" s="9" t="s">
        <v>1370</v>
      </c>
      <c r="C535" s="9" t="s">
        <v>1371</v>
      </c>
      <c r="D535" s="9" t="s">
        <v>1372</v>
      </c>
      <c r="E535" s="9" t="s">
        <v>106</v>
      </c>
      <c r="F535" s="9" t="s">
        <v>372</v>
      </c>
      <c r="G535" s="9"/>
      <c r="H535" s="9" t="s">
        <v>1373</v>
      </c>
      <c r="I535" s="9"/>
      <c r="J535" s="9"/>
      <c r="K535" s="9"/>
      <c r="L535" s="9"/>
      <c r="M535" s="9"/>
      <c r="N535" s="9"/>
      <c r="O535" s="9"/>
      <c r="P535" s="9"/>
      <c r="Q535" s="9"/>
      <c r="R535" s="9"/>
      <c r="S535" s="9"/>
    </row>
    <row r="536" spans="1:19" x14ac:dyDescent="0.2">
      <c r="A536" t="s">
        <v>32</v>
      </c>
      <c r="B536" s="9" t="s">
        <v>1374</v>
      </c>
      <c r="C536" s="9"/>
      <c r="D536" s="9" t="s">
        <v>1375</v>
      </c>
      <c r="E536" s="9" t="s">
        <v>1376</v>
      </c>
      <c r="F536" s="9"/>
      <c r="G536" s="9"/>
      <c r="H536" s="9" t="s">
        <v>1377</v>
      </c>
      <c r="I536" s="9"/>
      <c r="J536" s="9"/>
      <c r="K536" s="9"/>
      <c r="L536" s="9"/>
      <c r="M536" s="9"/>
      <c r="N536" s="9"/>
      <c r="O536" s="9"/>
      <c r="P536" s="9"/>
      <c r="Q536" s="9"/>
      <c r="R536" s="9"/>
      <c r="S536" s="9"/>
    </row>
    <row r="537" spans="1:19" x14ac:dyDescent="0.2">
      <c r="A537" t="s">
        <v>32</v>
      </c>
      <c r="B537" s="9" t="s">
        <v>1378</v>
      </c>
      <c r="C537" s="9"/>
      <c r="D537" s="9" t="s">
        <v>1379</v>
      </c>
      <c r="E537" s="9" t="s">
        <v>670</v>
      </c>
      <c r="F537" s="9" t="s">
        <v>1216</v>
      </c>
      <c r="G537" s="9" t="s">
        <v>1380</v>
      </c>
      <c r="H537" s="9" t="s">
        <v>1381</v>
      </c>
      <c r="I537" s="9"/>
      <c r="J537" s="9"/>
      <c r="K537" s="9"/>
      <c r="L537" s="9"/>
      <c r="M537" s="9"/>
      <c r="N537" s="9"/>
      <c r="O537" s="9"/>
      <c r="P537" s="9"/>
      <c r="Q537" s="9"/>
      <c r="R537" s="9"/>
      <c r="S537" s="9"/>
    </row>
    <row r="538" spans="1:19" x14ac:dyDescent="0.2">
      <c r="A538" t="s">
        <v>147</v>
      </c>
      <c r="B538" s="9" t="s">
        <v>1382</v>
      </c>
      <c r="C538" s="9"/>
      <c r="D538" s="9" t="s">
        <v>1383</v>
      </c>
      <c r="E538" s="9" t="s">
        <v>823</v>
      </c>
      <c r="F538" s="9" t="s">
        <v>1384</v>
      </c>
      <c r="G538" s="9">
        <v>1234554321</v>
      </c>
      <c r="H538" s="9" t="s">
        <v>1385</v>
      </c>
      <c r="I538" s="9"/>
      <c r="J538" s="9"/>
      <c r="K538" s="9"/>
      <c r="L538" s="9"/>
      <c r="M538" s="9"/>
      <c r="N538" s="9"/>
      <c r="O538" s="9"/>
      <c r="P538" s="9"/>
      <c r="Q538" s="9"/>
      <c r="R538" s="9"/>
      <c r="S538" s="9"/>
    </row>
    <row r="539" spans="1:19" x14ac:dyDescent="0.2">
      <c r="A539" t="s">
        <v>128</v>
      </c>
      <c r="B539" s="9" t="s">
        <v>1386</v>
      </c>
      <c r="C539" s="9"/>
      <c r="D539" s="9" t="s">
        <v>1387</v>
      </c>
      <c r="E539" s="9" t="s">
        <v>274</v>
      </c>
      <c r="F539" s="9"/>
      <c r="G539" s="9" t="s">
        <v>1388</v>
      </c>
      <c r="H539" s="9" t="s">
        <v>1389</v>
      </c>
      <c r="I539" s="9"/>
      <c r="J539" s="9"/>
      <c r="K539" s="9"/>
      <c r="L539" s="9"/>
      <c r="M539" s="9"/>
      <c r="N539" s="9"/>
      <c r="O539" s="9"/>
      <c r="P539" s="9"/>
      <c r="Q539" s="9"/>
      <c r="R539" s="9"/>
      <c r="S539" s="9"/>
    </row>
    <row r="540" spans="1:19" x14ac:dyDescent="0.2">
      <c r="A540" t="s">
        <v>147</v>
      </c>
      <c r="B540" s="9" t="s">
        <v>1390</v>
      </c>
      <c r="C540" s="9"/>
      <c r="D540" s="9" t="s">
        <v>1391</v>
      </c>
      <c r="E540" s="9" t="s">
        <v>1392</v>
      </c>
      <c r="F540" s="9"/>
      <c r="G540" s="9"/>
      <c r="H540" s="9" t="s">
        <v>1393</v>
      </c>
      <c r="I540" s="9"/>
      <c r="J540" s="9"/>
      <c r="K540" s="9"/>
      <c r="L540" s="9"/>
      <c r="M540" s="9"/>
      <c r="N540" s="9"/>
      <c r="O540" s="9"/>
      <c r="P540" s="9"/>
      <c r="Q540" s="9"/>
      <c r="R540" s="9"/>
      <c r="S540" s="9"/>
    </row>
    <row r="541" spans="1:19" x14ac:dyDescent="0.2">
      <c r="A541" t="s">
        <v>32</v>
      </c>
      <c r="B541" s="9" t="s">
        <v>1394</v>
      </c>
      <c r="C541" s="9"/>
      <c r="D541" s="9" t="s">
        <v>1395</v>
      </c>
      <c r="E541" s="9" t="s">
        <v>670</v>
      </c>
      <c r="F541" s="9"/>
      <c r="G541" s="9"/>
      <c r="H541" s="9" t="s">
        <v>1396</v>
      </c>
      <c r="I541" s="9"/>
      <c r="J541" s="9"/>
      <c r="K541" s="9"/>
      <c r="L541" s="9"/>
      <c r="M541" s="9"/>
      <c r="N541" s="9"/>
      <c r="O541" s="9"/>
      <c r="P541" s="9"/>
      <c r="Q541" s="9"/>
      <c r="R541" s="9"/>
      <c r="S541" s="9"/>
    </row>
    <row r="542" spans="1:19" x14ac:dyDescent="0.2">
      <c r="A542" t="s">
        <v>147</v>
      </c>
      <c r="B542" s="9" t="s">
        <v>1397</v>
      </c>
      <c r="C542" s="9" t="s">
        <v>1398</v>
      </c>
      <c r="D542" s="9" t="s">
        <v>1036</v>
      </c>
      <c r="E542" s="9" t="s">
        <v>940</v>
      </c>
      <c r="F542" s="9"/>
      <c r="G542" s="9"/>
      <c r="H542" s="9" t="s">
        <v>1399</v>
      </c>
      <c r="I542" s="9"/>
      <c r="J542" s="9"/>
      <c r="K542" s="9"/>
      <c r="L542" s="9"/>
      <c r="M542" s="9"/>
      <c r="N542" s="9"/>
      <c r="O542" s="9"/>
      <c r="P542" s="9"/>
      <c r="Q542" s="9"/>
      <c r="R542" s="9"/>
      <c r="S542" s="9"/>
    </row>
    <row r="543" spans="1:19" x14ac:dyDescent="0.2">
      <c r="A543" t="s">
        <v>147</v>
      </c>
      <c r="B543" s="9" t="s">
        <v>1400</v>
      </c>
      <c r="C543" s="9"/>
      <c r="D543" s="9" t="s">
        <v>1401</v>
      </c>
      <c r="E543" s="9" t="s">
        <v>940</v>
      </c>
      <c r="F543" s="9"/>
      <c r="G543" s="9"/>
      <c r="H543" s="9" t="s">
        <v>1402</v>
      </c>
      <c r="I543" s="9"/>
      <c r="J543" s="9"/>
      <c r="K543" s="9"/>
      <c r="L543" s="9"/>
      <c r="M543" s="9"/>
      <c r="N543" s="9"/>
      <c r="O543" s="9"/>
      <c r="P543" s="9"/>
      <c r="Q543" s="9"/>
      <c r="R543" s="9"/>
      <c r="S543" s="9"/>
    </row>
    <row r="544" spans="1:19" x14ac:dyDescent="0.2">
      <c r="A544" t="s">
        <v>32</v>
      </c>
      <c r="B544" s="9" t="s">
        <v>1403</v>
      </c>
      <c r="C544" s="9"/>
      <c r="D544" s="9" t="s">
        <v>1404</v>
      </c>
      <c r="E544" s="9" t="s">
        <v>43</v>
      </c>
      <c r="F544" s="9"/>
      <c r="G544" s="9"/>
      <c r="H544" s="9" t="s">
        <v>1405</v>
      </c>
      <c r="I544" s="9"/>
      <c r="J544" s="9"/>
      <c r="K544" s="9"/>
      <c r="L544" s="9"/>
      <c r="M544" s="9"/>
      <c r="N544" s="9"/>
      <c r="O544" s="9"/>
      <c r="P544" s="9"/>
      <c r="Q544" s="9"/>
      <c r="R544" s="9"/>
      <c r="S544" s="9"/>
    </row>
    <row r="545" spans="1:19" x14ac:dyDescent="0.2">
      <c r="A545" t="s">
        <v>128</v>
      </c>
      <c r="B545" s="9" t="s">
        <v>593</v>
      </c>
      <c r="C545" s="9"/>
      <c r="D545" s="9" t="s">
        <v>1406</v>
      </c>
      <c r="E545" s="9" t="s">
        <v>379</v>
      </c>
      <c r="F545" s="9"/>
      <c r="G545" s="9"/>
      <c r="H545" s="9" t="s">
        <v>1407</v>
      </c>
      <c r="I545" s="9"/>
      <c r="J545" s="9"/>
      <c r="K545" s="9"/>
      <c r="L545" s="9"/>
      <c r="M545" s="9"/>
      <c r="N545" s="9"/>
      <c r="O545" s="9"/>
      <c r="P545" s="9"/>
      <c r="Q545" s="9"/>
      <c r="R545" s="9"/>
      <c r="S545" s="9"/>
    </row>
    <row r="546" spans="1:19" x14ac:dyDescent="0.2">
      <c r="A546" t="s">
        <v>147</v>
      </c>
      <c r="B546" s="9" t="s">
        <v>1408</v>
      </c>
      <c r="C546" s="9"/>
      <c r="D546" s="9" t="s">
        <v>1409</v>
      </c>
      <c r="E546" s="9" t="s">
        <v>43</v>
      </c>
      <c r="F546" s="9"/>
      <c r="G546" s="9"/>
      <c r="H546" s="9" t="s">
        <v>1410</v>
      </c>
      <c r="I546" s="9"/>
      <c r="J546" s="9"/>
      <c r="K546" s="9"/>
      <c r="L546" s="9"/>
      <c r="M546" s="9"/>
      <c r="N546" s="9"/>
      <c r="O546" s="9"/>
      <c r="P546" s="9"/>
      <c r="Q546" s="9"/>
      <c r="R546" s="9"/>
      <c r="S546" s="9"/>
    </row>
    <row r="547" spans="1:19" x14ac:dyDescent="0.2">
      <c r="A547" t="s">
        <v>128</v>
      </c>
      <c r="B547" s="9" t="s">
        <v>1411</v>
      </c>
      <c r="C547" s="9"/>
      <c r="D547" s="9" t="s">
        <v>1412</v>
      </c>
      <c r="E547" s="9" t="s">
        <v>1412</v>
      </c>
      <c r="F547" s="9"/>
      <c r="G547" s="9">
        <v>1541033</v>
      </c>
      <c r="H547" s="9" t="s">
        <v>1413</v>
      </c>
      <c r="I547" s="9"/>
      <c r="J547" s="9"/>
      <c r="K547" s="9"/>
      <c r="L547" s="9"/>
      <c r="M547" s="9"/>
      <c r="N547" s="9"/>
      <c r="O547" s="9"/>
      <c r="P547" s="9"/>
      <c r="Q547" s="9"/>
      <c r="R547" s="9"/>
      <c r="S547" s="9"/>
    </row>
    <row r="548" spans="1:19" x14ac:dyDescent="0.2">
      <c r="A548" t="s">
        <v>147</v>
      </c>
      <c r="B548" s="9" t="s">
        <v>1414</v>
      </c>
      <c r="C548" s="9"/>
      <c r="D548" s="9" t="s">
        <v>1415</v>
      </c>
      <c r="E548" s="9" t="s">
        <v>1175</v>
      </c>
      <c r="F548" s="9" t="s">
        <v>1416</v>
      </c>
      <c r="G548" s="9" t="s">
        <v>1417</v>
      </c>
      <c r="H548" s="9" t="s">
        <v>1418</v>
      </c>
      <c r="I548" s="9"/>
      <c r="J548" s="9"/>
      <c r="K548" s="9"/>
      <c r="L548" s="9"/>
      <c r="M548" s="9"/>
      <c r="N548" s="9"/>
      <c r="O548" s="9"/>
      <c r="P548" s="9"/>
      <c r="Q548" s="9"/>
      <c r="R548" s="9"/>
      <c r="S548" s="9"/>
    </row>
    <row r="549" spans="1:19" x14ac:dyDescent="0.2">
      <c r="A549" t="s">
        <v>147</v>
      </c>
      <c r="B549" s="9" t="s">
        <v>1419</v>
      </c>
      <c r="C549" s="9"/>
      <c r="D549" s="9" t="s">
        <v>1420</v>
      </c>
      <c r="E549" s="9" t="s">
        <v>145</v>
      </c>
      <c r="F549" s="9"/>
      <c r="G549" s="9"/>
      <c r="H549" s="9" t="s">
        <v>1421</v>
      </c>
      <c r="I549" s="9"/>
      <c r="J549" s="9"/>
      <c r="K549" s="9"/>
      <c r="L549" s="9"/>
      <c r="M549" s="9"/>
      <c r="N549" s="9"/>
      <c r="O549" s="9"/>
      <c r="P549" s="9"/>
      <c r="Q549" s="9"/>
      <c r="R549" s="9"/>
      <c r="S549" s="9"/>
    </row>
    <row r="550" spans="1:19" x14ac:dyDescent="0.2">
      <c r="A550" t="s">
        <v>128</v>
      </c>
      <c r="B550" s="9" t="s">
        <v>1422</v>
      </c>
      <c r="C550" s="9"/>
      <c r="D550" s="9" t="s">
        <v>1423</v>
      </c>
      <c r="E550" s="9" t="s">
        <v>1424</v>
      </c>
      <c r="F550" s="9" t="s">
        <v>1424</v>
      </c>
      <c r="G550" s="9"/>
      <c r="H550" s="9" t="s">
        <v>1425</v>
      </c>
      <c r="I550" s="9"/>
      <c r="J550" s="9"/>
      <c r="K550" s="9"/>
      <c r="L550" s="9"/>
      <c r="M550" s="9"/>
      <c r="N550" s="9"/>
      <c r="O550" s="9"/>
      <c r="P550" s="9"/>
      <c r="Q550" s="9"/>
      <c r="R550" s="9"/>
      <c r="S550" s="9"/>
    </row>
    <row r="551" spans="1:19" x14ac:dyDescent="0.2">
      <c r="A551" t="s">
        <v>147</v>
      </c>
      <c r="B551" s="9" t="s">
        <v>1426</v>
      </c>
      <c r="C551" s="9"/>
      <c r="D551" s="9" t="s">
        <v>1427</v>
      </c>
      <c r="E551" s="9" t="s">
        <v>271</v>
      </c>
      <c r="F551" s="9" t="s">
        <v>1428</v>
      </c>
      <c r="G551" s="9"/>
      <c r="H551" s="9" t="s">
        <v>1429</v>
      </c>
      <c r="I551" s="9"/>
      <c r="J551" s="9"/>
      <c r="K551" s="9"/>
      <c r="L551" s="9"/>
      <c r="M551" s="9"/>
      <c r="N551" s="9"/>
      <c r="O551" s="9"/>
      <c r="P551" s="9"/>
      <c r="Q551" s="9"/>
      <c r="R551" s="9"/>
      <c r="S551" s="9"/>
    </row>
    <row r="552" spans="1:19" x14ac:dyDescent="0.2">
      <c r="A552" t="s">
        <v>147</v>
      </c>
      <c r="B552" s="9" t="s">
        <v>1430</v>
      </c>
      <c r="C552" s="9"/>
      <c r="D552" s="9" t="s">
        <v>1431</v>
      </c>
      <c r="E552" s="9" t="s">
        <v>145</v>
      </c>
      <c r="F552" s="9"/>
      <c r="G552" s="9"/>
      <c r="H552" s="9" t="s">
        <v>1432</v>
      </c>
      <c r="I552" s="9"/>
      <c r="J552" s="9"/>
      <c r="K552" s="9"/>
      <c r="L552" s="9"/>
      <c r="M552" s="9"/>
      <c r="N552" s="9"/>
      <c r="O552" s="9"/>
      <c r="P552" s="9"/>
      <c r="Q552" s="9"/>
      <c r="R552" s="9"/>
      <c r="S552" s="9"/>
    </row>
    <row r="553" spans="1:19" x14ac:dyDescent="0.2">
      <c r="A553" t="s">
        <v>32</v>
      </c>
      <c r="B553" s="9" t="s">
        <v>1433</v>
      </c>
      <c r="C553" s="9"/>
      <c r="D553" s="9" t="s">
        <v>1434</v>
      </c>
      <c r="E553" s="9" t="s">
        <v>43</v>
      </c>
      <c r="F553" s="9" t="s">
        <v>1435</v>
      </c>
      <c r="G553" s="9"/>
      <c r="H553" s="9" t="s">
        <v>1436</v>
      </c>
      <c r="I553" s="9"/>
      <c r="J553" s="9"/>
      <c r="K553" s="9"/>
      <c r="L553" s="9"/>
      <c r="M553" s="9"/>
      <c r="N553" s="9"/>
      <c r="O553" s="9"/>
      <c r="P553" s="9"/>
      <c r="Q553" s="9"/>
      <c r="R553" s="9"/>
      <c r="S553" s="9"/>
    </row>
    <row r="554" spans="1:19" x14ac:dyDescent="0.2">
      <c r="A554" t="s">
        <v>147</v>
      </c>
      <c r="B554" s="9" t="s">
        <v>1437</v>
      </c>
      <c r="C554" s="9"/>
      <c r="D554" s="9" t="s">
        <v>1438</v>
      </c>
      <c r="E554" s="9" t="s">
        <v>43</v>
      </c>
      <c r="F554" s="9"/>
      <c r="G554" s="9"/>
      <c r="H554" s="9" t="s">
        <v>1439</v>
      </c>
      <c r="I554" s="9"/>
      <c r="J554" s="9"/>
      <c r="K554" s="9"/>
      <c r="L554" s="9"/>
      <c r="M554" s="9"/>
      <c r="N554" s="9"/>
      <c r="O554" s="9"/>
      <c r="P554" s="9"/>
      <c r="Q554" s="9"/>
      <c r="R554" s="9"/>
      <c r="S554" s="9"/>
    </row>
    <row r="555" spans="1:19" x14ac:dyDescent="0.2">
      <c r="A555" t="s">
        <v>128</v>
      </c>
      <c r="B555" s="9" t="s">
        <v>1440</v>
      </c>
      <c r="C555" s="9"/>
      <c r="D555" s="9" t="s">
        <v>1441</v>
      </c>
      <c r="E555" s="9" t="s">
        <v>723</v>
      </c>
      <c r="F555" s="9"/>
      <c r="G555" s="9" t="s">
        <v>1442</v>
      </c>
      <c r="H555" s="9" t="s">
        <v>1443</v>
      </c>
      <c r="I555" s="9"/>
      <c r="J555" s="9"/>
      <c r="K555" s="9"/>
      <c r="L555" s="9"/>
      <c r="M555" s="9"/>
      <c r="N555" s="9"/>
      <c r="O555" s="9"/>
      <c r="P555" s="9"/>
      <c r="Q555" s="9"/>
      <c r="R555" s="9"/>
      <c r="S555" s="9"/>
    </row>
    <row r="556" spans="1:19" x14ac:dyDescent="0.2">
      <c r="A556" t="s">
        <v>147</v>
      </c>
      <c r="B556" s="9" t="s">
        <v>1444</v>
      </c>
      <c r="C556" s="9"/>
      <c r="D556" s="9" t="s">
        <v>1445</v>
      </c>
      <c r="E556" s="9" t="s">
        <v>145</v>
      </c>
      <c r="F556" s="9"/>
      <c r="G556" s="9"/>
      <c r="H556" s="9" t="s">
        <v>1446</v>
      </c>
      <c r="I556" s="9"/>
      <c r="J556" s="9"/>
      <c r="K556" s="9"/>
      <c r="L556" s="9"/>
      <c r="M556" s="9"/>
      <c r="N556" s="9"/>
      <c r="O556" s="9"/>
      <c r="P556" s="9"/>
      <c r="Q556" s="9"/>
      <c r="R556" s="9"/>
      <c r="S556" s="9"/>
    </row>
    <row r="557" spans="1:19" x14ac:dyDescent="0.2">
      <c r="A557" t="s">
        <v>147</v>
      </c>
      <c r="B557" s="9" t="s">
        <v>1447</v>
      </c>
      <c r="C557" s="9"/>
      <c r="D557" s="9" t="s">
        <v>1448</v>
      </c>
      <c r="E557" s="9" t="s">
        <v>1449</v>
      </c>
      <c r="F557" s="9"/>
      <c r="G557" s="9" t="s">
        <v>880</v>
      </c>
      <c r="H557" s="9" t="s">
        <v>1450</v>
      </c>
      <c r="I557" s="9"/>
      <c r="J557" s="9"/>
      <c r="K557" s="9"/>
      <c r="L557" s="9"/>
      <c r="M557" s="9"/>
      <c r="N557" s="9"/>
      <c r="O557" s="9"/>
      <c r="P557" s="9"/>
      <c r="Q557" s="9"/>
      <c r="R557" s="9"/>
      <c r="S557" s="9"/>
    </row>
    <row r="558" spans="1:19" x14ac:dyDescent="0.2">
      <c r="A558" t="s">
        <v>32</v>
      </c>
      <c r="B558" s="9" t="s">
        <v>1451</v>
      </c>
      <c r="C558" s="9"/>
      <c r="D558" s="9" t="s">
        <v>1452</v>
      </c>
      <c r="E558" s="9" t="s">
        <v>1350</v>
      </c>
      <c r="F558" s="9" t="s">
        <v>1453</v>
      </c>
      <c r="G558" s="9"/>
      <c r="H558" s="9" t="s">
        <v>1454</v>
      </c>
      <c r="I558" s="9"/>
      <c r="J558" s="9"/>
      <c r="K558" s="9"/>
      <c r="L558" s="9"/>
      <c r="M558" s="9"/>
      <c r="N558" s="9"/>
      <c r="O558" s="9"/>
      <c r="P558" s="9"/>
      <c r="Q558" s="9"/>
      <c r="R558" s="9"/>
      <c r="S558" s="9"/>
    </row>
    <row r="559" spans="1:19" x14ac:dyDescent="0.2">
      <c r="A559" t="s">
        <v>32</v>
      </c>
      <c r="B559" s="9" t="s">
        <v>1455</v>
      </c>
      <c r="C559" s="9"/>
      <c r="D559" s="9" t="s">
        <v>1456</v>
      </c>
      <c r="E559" s="9" t="s">
        <v>43</v>
      </c>
      <c r="F559" s="9"/>
      <c r="G559" s="9"/>
      <c r="H559" s="9" t="s">
        <v>1457</v>
      </c>
      <c r="I559" s="9"/>
      <c r="J559" s="9"/>
      <c r="K559" s="9"/>
      <c r="L559" s="9"/>
      <c r="M559" s="9"/>
      <c r="N559" s="9"/>
      <c r="O559" s="9"/>
      <c r="P559" s="9"/>
      <c r="Q559" s="9"/>
      <c r="R559" s="9"/>
      <c r="S559" s="9"/>
    </row>
    <row r="560" spans="1:19" x14ac:dyDescent="0.2">
      <c r="A560" t="s">
        <v>128</v>
      </c>
      <c r="B560" s="9" t="s">
        <v>1458</v>
      </c>
      <c r="C560" s="9"/>
      <c r="D560" s="9" t="s">
        <v>1459</v>
      </c>
      <c r="E560" s="9" t="s">
        <v>1181</v>
      </c>
      <c r="F560" s="9" t="s">
        <v>1460</v>
      </c>
      <c r="G560" s="9" t="s">
        <v>1461</v>
      </c>
      <c r="H560" s="9" t="s">
        <v>1462</v>
      </c>
      <c r="I560" s="9"/>
      <c r="J560" s="9"/>
      <c r="K560" s="9"/>
      <c r="L560" s="9"/>
      <c r="M560" s="9"/>
      <c r="N560" s="9"/>
      <c r="O560" s="9"/>
      <c r="P560" s="9"/>
      <c r="Q560" s="9"/>
      <c r="R560" s="9"/>
      <c r="S560" s="9"/>
    </row>
    <row r="561" spans="1:19" x14ac:dyDescent="0.2">
      <c r="A561" t="s">
        <v>128</v>
      </c>
      <c r="B561" s="9" t="s">
        <v>1463</v>
      </c>
      <c r="C561" s="9"/>
      <c r="D561" s="9" t="s">
        <v>1464</v>
      </c>
      <c r="E561" s="9" t="s">
        <v>255</v>
      </c>
      <c r="F561" s="9" t="s">
        <v>723</v>
      </c>
      <c r="G561" s="9"/>
      <c r="H561" s="9" t="s">
        <v>1465</v>
      </c>
      <c r="I561" s="9"/>
      <c r="J561" s="9"/>
      <c r="K561" s="9"/>
      <c r="L561" s="9"/>
      <c r="M561" s="9"/>
      <c r="N561" s="9"/>
      <c r="O561" s="9"/>
      <c r="P561" s="9"/>
      <c r="Q561" s="9"/>
      <c r="R561" s="9"/>
      <c r="S561" s="9"/>
    </row>
    <row r="562" spans="1:19" x14ac:dyDescent="0.2">
      <c r="A562" t="s">
        <v>549</v>
      </c>
      <c r="B562" s="9" t="s">
        <v>1466</v>
      </c>
      <c r="C562" s="9"/>
      <c r="D562" s="9" t="s">
        <v>1467</v>
      </c>
      <c r="E562" s="9" t="s">
        <v>1468</v>
      </c>
      <c r="F562" s="9"/>
      <c r="G562" s="9" t="s">
        <v>1469</v>
      </c>
      <c r="H562" s="9" t="s">
        <v>1470</v>
      </c>
      <c r="I562" s="9"/>
      <c r="J562" s="9"/>
      <c r="K562" s="9"/>
      <c r="L562" s="9"/>
      <c r="M562" s="9"/>
      <c r="N562" s="9"/>
      <c r="O562" s="9"/>
      <c r="P562" s="9"/>
      <c r="Q562" s="9"/>
      <c r="R562" s="9"/>
      <c r="S562" s="9"/>
    </row>
    <row r="563" spans="1:19" x14ac:dyDescent="0.2">
      <c r="A563" t="s">
        <v>32</v>
      </c>
      <c r="B563" s="9" t="s">
        <v>1471</v>
      </c>
      <c r="C563" s="9"/>
      <c r="D563" s="9" t="s">
        <v>1472</v>
      </c>
      <c r="E563" s="9" t="s">
        <v>246</v>
      </c>
      <c r="F563" s="9" t="s">
        <v>245</v>
      </c>
      <c r="G563" s="9"/>
      <c r="H563" s="9" t="s">
        <v>1473</v>
      </c>
      <c r="I563" s="9"/>
      <c r="J563" s="9"/>
      <c r="K563" s="9"/>
      <c r="L563" s="9"/>
      <c r="M563" s="9"/>
      <c r="N563" s="9"/>
      <c r="O563" s="9"/>
      <c r="P563" s="9"/>
      <c r="Q563" s="9"/>
      <c r="R563" s="9"/>
      <c r="S563" s="9"/>
    </row>
    <row r="564" spans="1:19" x14ac:dyDescent="0.2">
      <c r="A564" t="s">
        <v>32</v>
      </c>
      <c r="B564" s="9" t="s">
        <v>1474</v>
      </c>
      <c r="C564" s="9"/>
      <c r="D564" s="9" t="s">
        <v>1475</v>
      </c>
      <c r="E564" s="9" t="s">
        <v>245</v>
      </c>
      <c r="F564" s="9" t="s">
        <v>246</v>
      </c>
      <c r="G564" s="9" t="s">
        <v>1476</v>
      </c>
      <c r="H564" s="9" t="s">
        <v>1477</v>
      </c>
      <c r="I564" s="9"/>
      <c r="J564" s="9"/>
      <c r="K564" s="9"/>
      <c r="L564" s="9"/>
      <c r="M564" s="9"/>
      <c r="N564" s="9"/>
      <c r="O564" s="9"/>
      <c r="P564" s="9"/>
      <c r="Q564" s="9"/>
      <c r="R564" s="9"/>
      <c r="S564" s="9"/>
    </row>
    <row r="565" spans="1:19" x14ac:dyDescent="0.2">
      <c r="A565" t="s">
        <v>147</v>
      </c>
      <c r="B565" s="9" t="s">
        <v>1478</v>
      </c>
      <c r="C565" s="9"/>
      <c r="D565" s="9" t="s">
        <v>239</v>
      </c>
      <c r="E565" s="9" t="s">
        <v>239</v>
      </c>
      <c r="F565" s="9"/>
      <c r="G565" s="9"/>
      <c r="H565" s="9" t="s">
        <v>1479</v>
      </c>
      <c r="I565" s="9"/>
      <c r="J565" s="9"/>
      <c r="K565" s="9"/>
      <c r="L565" s="9"/>
      <c r="M565" s="9"/>
      <c r="N565" s="9"/>
      <c r="O565" s="9"/>
      <c r="P565" s="9"/>
      <c r="Q565" s="9"/>
      <c r="R565" s="9"/>
      <c r="S565" s="9"/>
    </row>
    <row r="566" spans="1:19" x14ac:dyDescent="0.2">
      <c r="A566" t="s">
        <v>128</v>
      </c>
      <c r="B566" s="9" t="s">
        <v>1480</v>
      </c>
      <c r="C566" s="9"/>
      <c r="D566" s="9" t="s">
        <v>1481</v>
      </c>
      <c r="E566" s="9" t="s">
        <v>43</v>
      </c>
      <c r="F566" s="9"/>
      <c r="G566" s="9" t="s">
        <v>1482</v>
      </c>
      <c r="H566" s="9" t="s">
        <v>1483</v>
      </c>
      <c r="I566" s="9"/>
      <c r="J566" s="9"/>
      <c r="K566" s="9"/>
      <c r="L566" s="9"/>
      <c r="M566" s="9"/>
      <c r="N566" s="9"/>
      <c r="O566" s="9"/>
      <c r="P566" s="9"/>
      <c r="Q566" s="9"/>
      <c r="R566" s="9"/>
      <c r="S566" s="9"/>
    </row>
    <row r="567" spans="1:19" x14ac:dyDescent="0.2">
      <c r="A567" t="s">
        <v>147</v>
      </c>
      <c r="B567" s="9" t="s">
        <v>1484</v>
      </c>
      <c r="C567" s="9" t="s">
        <v>1485</v>
      </c>
      <c r="D567" s="9" t="s">
        <v>1486</v>
      </c>
      <c r="E567" s="9" t="s">
        <v>1486</v>
      </c>
      <c r="F567" s="9" t="s">
        <v>1487</v>
      </c>
      <c r="G567" s="9" t="s">
        <v>1488</v>
      </c>
      <c r="H567" s="9" t="s">
        <v>1489</v>
      </c>
      <c r="I567" s="9"/>
      <c r="J567" s="9"/>
      <c r="K567" s="9"/>
      <c r="L567" s="9"/>
      <c r="M567" s="9"/>
      <c r="N567" s="9"/>
      <c r="O567" s="9"/>
      <c r="P567" s="9"/>
      <c r="Q567" s="9"/>
      <c r="R567" s="9"/>
      <c r="S567" s="9"/>
    </row>
    <row r="568" spans="1:19" x14ac:dyDescent="0.2">
      <c r="A568" t="s">
        <v>128</v>
      </c>
      <c r="B568" s="9" t="s">
        <v>1480</v>
      </c>
      <c r="C568" s="9"/>
      <c r="D568" s="9" t="s">
        <v>1481</v>
      </c>
      <c r="E568" s="9" t="s">
        <v>43</v>
      </c>
      <c r="F568" s="9"/>
      <c r="G568" s="9" t="s">
        <v>1482</v>
      </c>
      <c r="H568" s="9" t="s">
        <v>1490</v>
      </c>
      <c r="I568" s="9"/>
      <c r="J568" s="9"/>
      <c r="K568" s="9"/>
      <c r="L568" s="9"/>
      <c r="M568" s="9"/>
      <c r="N568" s="9"/>
      <c r="O568" s="9"/>
      <c r="P568" s="9"/>
      <c r="Q568" s="9"/>
      <c r="R568" s="9"/>
      <c r="S568" s="9"/>
    </row>
    <row r="569" spans="1:19" x14ac:dyDescent="0.2">
      <c r="A569" t="s">
        <v>549</v>
      </c>
      <c r="B569" s="9" t="s">
        <v>1491</v>
      </c>
      <c r="C569" s="9" t="s">
        <v>1492</v>
      </c>
      <c r="D569" s="9" t="s">
        <v>1493</v>
      </c>
      <c r="E569" s="9" t="s">
        <v>823</v>
      </c>
      <c r="F569" s="9" t="s">
        <v>822</v>
      </c>
      <c r="G569" s="9">
        <v>12345</v>
      </c>
      <c r="H569" s="9" t="s">
        <v>1494</v>
      </c>
      <c r="I569" s="9"/>
      <c r="J569" s="9"/>
      <c r="K569" s="9"/>
      <c r="L569" s="9"/>
      <c r="M569" s="9"/>
      <c r="N569" s="9"/>
      <c r="O569" s="9"/>
      <c r="P569" s="9"/>
      <c r="Q569" s="9"/>
      <c r="R569" s="9"/>
      <c r="S569" s="9"/>
    </row>
    <row r="570" spans="1:19" x14ac:dyDescent="0.2">
      <c r="A570" t="s">
        <v>128</v>
      </c>
      <c r="B570" s="9" t="s">
        <v>1495</v>
      </c>
      <c r="C570" s="9"/>
      <c r="D570" s="9" t="s">
        <v>1496</v>
      </c>
      <c r="E570" s="9" t="s">
        <v>1350</v>
      </c>
      <c r="F570" s="9" t="s">
        <v>1351</v>
      </c>
      <c r="G570" s="9" t="s">
        <v>1352</v>
      </c>
      <c r="H570" s="9" t="s">
        <v>1497</v>
      </c>
      <c r="I570" s="9"/>
      <c r="J570" s="9"/>
      <c r="K570" s="9"/>
      <c r="L570" s="9"/>
      <c r="M570" s="9"/>
      <c r="N570" s="9"/>
      <c r="O570" s="9"/>
      <c r="P570" s="9"/>
      <c r="Q570" s="9"/>
      <c r="R570" s="9"/>
      <c r="S570" s="9"/>
    </row>
    <row r="571" spans="1:19" x14ac:dyDescent="0.2">
      <c r="A571" t="s">
        <v>128</v>
      </c>
      <c r="B571" s="9" t="s">
        <v>1498</v>
      </c>
      <c r="C571" s="9"/>
      <c r="D571" s="9" t="s">
        <v>1499</v>
      </c>
      <c r="E571" s="9" t="s">
        <v>922</v>
      </c>
      <c r="F571" s="9"/>
      <c r="G571" s="9" t="s">
        <v>1500</v>
      </c>
      <c r="H571" s="9" t="s">
        <v>1501</v>
      </c>
      <c r="I571" s="9"/>
      <c r="J571" s="9"/>
      <c r="K571" s="9"/>
      <c r="L571" s="9"/>
      <c r="M571" s="9"/>
      <c r="N571" s="9"/>
      <c r="O571" s="9"/>
      <c r="P571" s="9"/>
      <c r="Q571" s="9"/>
      <c r="R571" s="9"/>
      <c r="S571" s="9"/>
    </row>
    <row r="572" spans="1:19" x14ac:dyDescent="0.2">
      <c r="A572" t="s">
        <v>128</v>
      </c>
      <c r="B572" s="9" t="s">
        <v>1502</v>
      </c>
      <c r="C572" s="9"/>
      <c r="D572" s="9" t="s">
        <v>1350</v>
      </c>
      <c r="E572" s="9" t="s">
        <v>1350</v>
      </c>
      <c r="F572" s="9" t="s">
        <v>1503</v>
      </c>
      <c r="G572" s="9"/>
      <c r="H572" s="9" t="s">
        <v>1504</v>
      </c>
      <c r="I572" s="9"/>
      <c r="J572" s="9"/>
      <c r="K572" s="9"/>
      <c r="L572" s="9"/>
      <c r="M572" s="9"/>
      <c r="N572" s="9"/>
      <c r="O572" s="9"/>
      <c r="P572" s="9"/>
      <c r="Q572" s="9"/>
      <c r="R572" s="9"/>
      <c r="S572" s="9"/>
    </row>
    <row r="573" spans="1:19" x14ac:dyDescent="0.2">
      <c r="A573" t="s">
        <v>128</v>
      </c>
      <c r="B573" s="9" t="s">
        <v>1505</v>
      </c>
      <c r="C573" s="9"/>
      <c r="D573" s="9" t="s">
        <v>1506</v>
      </c>
      <c r="E573" s="9" t="s">
        <v>1507</v>
      </c>
      <c r="F573" s="9"/>
      <c r="G573" s="9"/>
      <c r="H573" s="9" t="s">
        <v>1508</v>
      </c>
      <c r="I573" s="9"/>
      <c r="J573" s="9"/>
      <c r="K573" s="9"/>
      <c r="L573" s="9"/>
      <c r="M573" s="9"/>
      <c r="N573" s="9"/>
      <c r="O573" s="9"/>
      <c r="P573" s="9"/>
      <c r="Q573" s="9"/>
      <c r="R573" s="9"/>
      <c r="S573" s="9"/>
    </row>
    <row r="574" spans="1:19" x14ac:dyDescent="0.2">
      <c r="A574" t="s">
        <v>128</v>
      </c>
      <c r="B574" s="9" t="s">
        <v>1509</v>
      </c>
      <c r="C574" s="9"/>
      <c r="D574" s="9" t="s">
        <v>1510</v>
      </c>
      <c r="E574" s="9" t="s">
        <v>998</v>
      </c>
      <c r="F574" s="9" t="s">
        <v>1511</v>
      </c>
      <c r="G574" s="9" t="s">
        <v>1500</v>
      </c>
      <c r="H574" s="9" t="s">
        <v>1512</v>
      </c>
      <c r="I574" s="9"/>
      <c r="J574" s="9"/>
      <c r="K574" s="9"/>
      <c r="L574" s="9"/>
      <c r="M574" s="9"/>
      <c r="N574" s="9"/>
      <c r="O574" s="9"/>
      <c r="P574" s="9"/>
      <c r="Q574" s="9"/>
      <c r="R574" s="9"/>
      <c r="S574" s="9"/>
    </row>
    <row r="575" spans="1:19" x14ac:dyDescent="0.2">
      <c r="A575" t="s">
        <v>32</v>
      </c>
      <c r="B575" s="9" t="s">
        <v>1513</v>
      </c>
      <c r="C575" s="9"/>
      <c r="D575" s="9" t="s">
        <v>1514</v>
      </c>
      <c r="E575" s="9" t="s">
        <v>1515</v>
      </c>
      <c r="F575" s="9"/>
      <c r="G575" s="9"/>
      <c r="H575" s="9" t="s">
        <v>1516</v>
      </c>
      <c r="I575" s="9"/>
      <c r="J575" s="9"/>
      <c r="K575" s="9"/>
      <c r="L575" s="9"/>
      <c r="M575" s="9"/>
      <c r="N575" s="9"/>
      <c r="O575" s="9"/>
      <c r="P575" s="9"/>
      <c r="Q575" s="9"/>
      <c r="R575" s="9"/>
      <c r="S575" s="9"/>
    </row>
    <row r="576" spans="1:19" x14ac:dyDescent="0.2">
      <c r="A576" t="s">
        <v>147</v>
      </c>
      <c r="B576" s="9" t="s">
        <v>1517</v>
      </c>
      <c r="C576" s="9"/>
      <c r="D576" s="9" t="s">
        <v>1518</v>
      </c>
      <c r="E576" s="9" t="s">
        <v>1518</v>
      </c>
      <c r="F576" s="9"/>
      <c r="G576" s="9" t="s">
        <v>1519</v>
      </c>
      <c r="H576" s="9" t="s">
        <v>1520</v>
      </c>
      <c r="I576" s="9"/>
      <c r="J576" s="9"/>
      <c r="K576" s="9"/>
      <c r="L576" s="9"/>
      <c r="M576" s="9"/>
      <c r="N576" s="9"/>
      <c r="O576" s="9"/>
      <c r="P576" s="9"/>
      <c r="Q576" s="9"/>
      <c r="R576" s="9"/>
      <c r="S576" s="9"/>
    </row>
    <row r="577" spans="1:19" x14ac:dyDescent="0.2">
      <c r="A577" t="s">
        <v>128</v>
      </c>
      <c r="B577" s="9" t="s">
        <v>1521</v>
      </c>
      <c r="C577" s="9"/>
      <c r="D577" s="9" t="s">
        <v>591</v>
      </c>
      <c r="E577" s="9" t="s">
        <v>591</v>
      </c>
      <c r="F577" s="9"/>
      <c r="G577" s="9"/>
      <c r="H577" s="9" t="s">
        <v>1522</v>
      </c>
      <c r="I577" s="9"/>
      <c r="J577" s="9"/>
      <c r="K577" s="9"/>
      <c r="L577" s="9"/>
      <c r="M577" s="9"/>
      <c r="N577" s="9"/>
      <c r="O577" s="9"/>
      <c r="P577" s="9"/>
      <c r="Q577" s="9"/>
      <c r="R577" s="9"/>
      <c r="S577" s="9"/>
    </row>
    <row r="578" spans="1:19" x14ac:dyDescent="0.2">
      <c r="A578" t="s">
        <v>549</v>
      </c>
      <c r="B578" s="9" t="s">
        <v>1523</v>
      </c>
      <c r="C578" s="9"/>
      <c r="D578" s="9" t="s">
        <v>274</v>
      </c>
      <c r="E578" s="9" t="s">
        <v>274</v>
      </c>
      <c r="F578" s="9"/>
      <c r="G578" s="9"/>
      <c r="H578" s="9" t="s">
        <v>1524</v>
      </c>
      <c r="I578" s="9"/>
      <c r="J578" s="9"/>
      <c r="K578" s="9"/>
      <c r="L578" s="9"/>
      <c r="M578" s="9"/>
      <c r="N578" s="9"/>
      <c r="O578" s="9"/>
      <c r="P578" s="9"/>
      <c r="Q578" s="9"/>
      <c r="R578" s="9"/>
      <c r="S578" s="9"/>
    </row>
    <row r="579" spans="1:19" x14ac:dyDescent="0.2">
      <c r="A579" t="s">
        <v>549</v>
      </c>
      <c r="B579" s="9" t="s">
        <v>1525</v>
      </c>
      <c r="C579" s="9"/>
      <c r="D579" s="9" t="s">
        <v>1481</v>
      </c>
      <c r="E579" s="9" t="s">
        <v>43</v>
      </c>
      <c r="F579" s="9"/>
      <c r="G579" s="9"/>
      <c r="H579" s="9" t="s">
        <v>1526</v>
      </c>
      <c r="I579" s="9"/>
      <c r="J579" s="9"/>
      <c r="K579" s="9"/>
      <c r="L579" s="9"/>
      <c r="M579" s="9"/>
      <c r="N579" s="9"/>
      <c r="O579" s="9"/>
      <c r="P579" s="9"/>
      <c r="Q579" s="9"/>
      <c r="R579" s="9"/>
      <c r="S579" s="9"/>
    </row>
    <row r="580" spans="1:19" x14ac:dyDescent="0.2">
      <c r="A580" t="s">
        <v>32</v>
      </c>
      <c r="B580" s="9" t="s">
        <v>1527</v>
      </c>
      <c r="C580" s="9" t="s">
        <v>1528</v>
      </c>
      <c r="D580" s="9" t="s">
        <v>1529</v>
      </c>
      <c r="E580" s="9" t="s">
        <v>823</v>
      </c>
      <c r="F580" s="9" t="s">
        <v>1036</v>
      </c>
      <c r="G580" s="10">
        <v>123000000000</v>
      </c>
      <c r="H580" s="9" t="s">
        <v>1530</v>
      </c>
      <c r="I580" s="9"/>
      <c r="J580" s="9"/>
      <c r="K580" s="9"/>
      <c r="L580" s="9"/>
      <c r="M580" s="9"/>
      <c r="N580" s="9"/>
      <c r="O580" s="9"/>
      <c r="P580" s="9"/>
      <c r="Q580" s="9"/>
      <c r="R580" s="9"/>
      <c r="S580" s="9"/>
    </row>
    <row r="581" spans="1:19" x14ac:dyDescent="0.2">
      <c r="A581" t="s">
        <v>147</v>
      </c>
      <c r="B581" s="9" t="s">
        <v>1531</v>
      </c>
      <c r="C581" s="9"/>
      <c r="D581" s="9" t="s">
        <v>1487</v>
      </c>
      <c r="E581" s="9" t="s">
        <v>1487</v>
      </c>
      <c r="F581" s="9" t="s">
        <v>1486</v>
      </c>
      <c r="G581" s="9"/>
      <c r="H581" s="9" t="s">
        <v>1532</v>
      </c>
      <c r="I581" s="9"/>
      <c r="J581" s="9"/>
      <c r="K581" s="9"/>
      <c r="L581" s="9"/>
      <c r="M581" s="9"/>
      <c r="N581" s="9"/>
      <c r="O581" s="9"/>
      <c r="P581" s="9"/>
      <c r="Q581" s="9"/>
      <c r="R581" s="9"/>
      <c r="S581" s="9"/>
    </row>
    <row r="582" spans="1:19" x14ac:dyDescent="0.2">
      <c r="A582" t="s">
        <v>147</v>
      </c>
      <c r="B582" s="9" t="s">
        <v>1533</v>
      </c>
      <c r="C582" s="9"/>
      <c r="D582" s="9" t="s">
        <v>1449</v>
      </c>
      <c r="E582" s="9" t="s">
        <v>1449</v>
      </c>
      <c r="F582" s="9"/>
      <c r="G582" s="9"/>
      <c r="H582" s="9" t="s">
        <v>1534</v>
      </c>
      <c r="I582" s="9"/>
      <c r="J582" s="9"/>
      <c r="K582" s="9"/>
      <c r="L582" s="9"/>
      <c r="M582" s="9"/>
      <c r="N582" s="9"/>
      <c r="O582" s="9"/>
      <c r="P582" s="9"/>
      <c r="Q582" s="9"/>
      <c r="R582" s="9"/>
      <c r="S582" s="9"/>
    </row>
    <row r="583" spans="1:19" x14ac:dyDescent="0.2">
      <c r="A583" t="s">
        <v>128</v>
      </c>
      <c r="B583" s="9" t="s">
        <v>1535</v>
      </c>
      <c r="C583" s="9"/>
      <c r="D583" s="9" t="s">
        <v>1536</v>
      </c>
      <c r="E583" s="9" t="s">
        <v>43</v>
      </c>
      <c r="F583" s="9"/>
      <c r="G583" s="9"/>
      <c r="H583" s="9" t="s">
        <v>1537</v>
      </c>
      <c r="I583" s="9"/>
      <c r="J583" s="9"/>
      <c r="K583" s="9"/>
      <c r="L583" s="9"/>
      <c r="M583" s="9"/>
      <c r="N583" s="9"/>
      <c r="O583" s="9"/>
      <c r="P583" s="9"/>
      <c r="Q583" s="9"/>
      <c r="R583" s="9"/>
      <c r="S583" s="9"/>
    </row>
    <row r="584" spans="1:19" x14ac:dyDescent="0.2">
      <c r="A584" t="s">
        <v>32</v>
      </c>
      <c r="B584" s="9" t="s">
        <v>1538</v>
      </c>
      <c r="C584" s="9"/>
      <c r="D584" s="9" t="s">
        <v>1539</v>
      </c>
      <c r="E584" s="9" t="s">
        <v>35</v>
      </c>
      <c r="F584" s="9" t="s">
        <v>1540</v>
      </c>
      <c r="G584" s="9">
        <v>1841979</v>
      </c>
      <c r="H584" s="9" t="s">
        <v>1541</v>
      </c>
      <c r="I584" s="9"/>
      <c r="J584" s="9"/>
      <c r="K584" s="9"/>
      <c r="L584" s="9"/>
      <c r="M584" s="9"/>
      <c r="N584" s="9"/>
      <c r="O584" s="9"/>
      <c r="P584" s="9"/>
      <c r="Q584" s="9"/>
      <c r="R584" s="9"/>
      <c r="S584" s="9"/>
    </row>
    <row r="585" spans="1:19" x14ac:dyDescent="0.2">
      <c r="A585" t="s">
        <v>128</v>
      </c>
      <c r="B585" s="9" t="s">
        <v>1542</v>
      </c>
      <c r="C585" s="9" t="s">
        <v>1543</v>
      </c>
      <c r="D585" s="9" t="s">
        <v>1544</v>
      </c>
      <c r="E585" s="9" t="s">
        <v>160</v>
      </c>
      <c r="F585" s="9" t="s">
        <v>35</v>
      </c>
      <c r="G585" s="9" t="s">
        <v>1545</v>
      </c>
      <c r="H585" s="9" t="s">
        <v>1546</v>
      </c>
      <c r="I585" s="9"/>
      <c r="J585" s="9"/>
      <c r="K585" s="9"/>
      <c r="L585" s="9"/>
      <c r="M585" s="9"/>
      <c r="N585" s="9"/>
      <c r="O585" s="9"/>
      <c r="P585" s="9"/>
      <c r="Q585" s="9"/>
      <c r="R585" s="9"/>
      <c r="S585" s="9"/>
    </row>
    <row r="586" spans="1:19" x14ac:dyDescent="0.2">
      <c r="A586" t="s">
        <v>147</v>
      </c>
      <c r="B586" s="9" t="s">
        <v>1547</v>
      </c>
      <c r="C586" s="9"/>
      <c r="D586" s="9" t="s">
        <v>1548</v>
      </c>
      <c r="E586" s="9" t="s">
        <v>1548</v>
      </c>
      <c r="F586" s="9" t="s">
        <v>1549</v>
      </c>
      <c r="G586" s="9"/>
      <c r="H586" s="9" t="s">
        <v>1550</v>
      </c>
      <c r="I586" s="9"/>
      <c r="J586" s="9"/>
      <c r="K586" s="9"/>
      <c r="L586" s="9"/>
      <c r="M586" s="9"/>
      <c r="N586" s="9"/>
      <c r="O586" s="9"/>
      <c r="P586" s="9"/>
      <c r="Q586" s="9"/>
      <c r="R586" s="9"/>
      <c r="S586" s="9"/>
    </row>
    <row r="587" spans="1:19" x14ac:dyDescent="0.2">
      <c r="A587" t="s">
        <v>147</v>
      </c>
      <c r="B587" s="9" t="s">
        <v>1551</v>
      </c>
      <c r="C587" s="9" t="s">
        <v>1552</v>
      </c>
      <c r="D587" s="9" t="s">
        <v>1553</v>
      </c>
      <c r="E587" s="9" t="s">
        <v>43</v>
      </c>
      <c r="F587" s="9"/>
      <c r="G587" s="9">
        <v>23456</v>
      </c>
      <c r="H587" s="9" t="s">
        <v>1554</v>
      </c>
      <c r="I587" s="9"/>
      <c r="J587" s="9"/>
      <c r="K587" s="9"/>
      <c r="L587" s="9"/>
      <c r="M587" s="9"/>
      <c r="N587" s="9"/>
      <c r="O587" s="9"/>
      <c r="P587" s="9"/>
      <c r="Q587" s="9"/>
      <c r="R587" s="9"/>
      <c r="S587" s="9"/>
    </row>
    <row r="588" spans="1:19" x14ac:dyDescent="0.2">
      <c r="A588" t="s">
        <v>128</v>
      </c>
      <c r="B588" s="9" t="s">
        <v>1555</v>
      </c>
      <c r="C588" s="9" t="s">
        <v>1556</v>
      </c>
      <c r="D588" s="9" t="s">
        <v>1553</v>
      </c>
      <c r="E588" s="9" t="s">
        <v>43</v>
      </c>
      <c r="F588" s="9"/>
      <c r="G588" s="9">
        <v>54321</v>
      </c>
      <c r="H588" s="9" t="s">
        <v>1557</v>
      </c>
      <c r="I588" s="9"/>
      <c r="J588" s="9"/>
      <c r="K588" s="9"/>
      <c r="L588" s="9"/>
      <c r="M588" s="9"/>
      <c r="N588" s="9"/>
      <c r="O588" s="9"/>
      <c r="P588" s="9"/>
      <c r="Q588" s="9"/>
      <c r="R588" s="9"/>
      <c r="S588" s="9"/>
    </row>
    <row r="589" spans="1:19" x14ac:dyDescent="0.2">
      <c r="A589" t="s">
        <v>128</v>
      </c>
      <c r="B589" s="9" t="s">
        <v>1558</v>
      </c>
      <c r="C589" s="9"/>
      <c r="D589" s="9" t="s">
        <v>46</v>
      </c>
      <c r="E589" s="9" t="s">
        <v>46</v>
      </c>
      <c r="F589" s="9"/>
      <c r="G589" s="9" t="s">
        <v>43</v>
      </c>
      <c r="H589" s="9" t="s">
        <v>1559</v>
      </c>
      <c r="I589" s="9"/>
      <c r="J589" s="9"/>
      <c r="K589" s="9"/>
      <c r="L589" s="9"/>
      <c r="M589" s="9"/>
      <c r="N589" s="9"/>
      <c r="O589" s="9"/>
      <c r="P589" s="9"/>
      <c r="Q589" s="9"/>
      <c r="R589" s="9"/>
      <c r="S589" s="9"/>
    </row>
    <row r="590" spans="1:19" x14ac:dyDescent="0.2">
      <c r="A590" t="s">
        <v>32</v>
      </c>
      <c r="B590" s="9" t="s">
        <v>1560</v>
      </c>
      <c r="C590" s="9"/>
      <c r="D590" s="9" t="s">
        <v>1561</v>
      </c>
      <c r="E590" s="9" t="s">
        <v>1561</v>
      </c>
      <c r="F590" s="9"/>
      <c r="G590" s="9"/>
      <c r="H590" s="9" t="s">
        <v>1562</v>
      </c>
      <c r="I590" s="9"/>
      <c r="J590" s="9"/>
      <c r="K590" s="9"/>
      <c r="L590" s="9"/>
      <c r="M590" s="9"/>
      <c r="N590" s="9"/>
      <c r="O590" s="9"/>
      <c r="P590" s="9"/>
      <c r="Q590" s="9"/>
      <c r="R590" s="9"/>
      <c r="S590" s="9"/>
    </row>
    <row r="591" spans="1:19" x14ac:dyDescent="0.2">
      <c r="A591" t="s">
        <v>147</v>
      </c>
      <c r="B591" s="9" t="s">
        <v>1563</v>
      </c>
      <c r="C591" s="9"/>
      <c r="D591" s="9" t="s">
        <v>1564</v>
      </c>
      <c r="E591" s="9" t="s">
        <v>43</v>
      </c>
      <c r="F591" s="9"/>
      <c r="G591" s="9"/>
      <c r="H591" s="9" t="s">
        <v>1565</v>
      </c>
      <c r="I591" s="9"/>
      <c r="J591" s="9"/>
      <c r="K591" s="9"/>
      <c r="L591" s="9"/>
      <c r="M591" s="9"/>
      <c r="N591" s="9"/>
      <c r="O591" s="9"/>
      <c r="P591" s="9"/>
      <c r="Q591" s="9"/>
      <c r="R591" s="9"/>
      <c r="S591" s="9"/>
    </row>
    <row r="592" spans="1:19" x14ac:dyDescent="0.2">
      <c r="A592" t="s">
        <v>32</v>
      </c>
      <c r="B592" s="9" t="s">
        <v>1566</v>
      </c>
      <c r="C592" s="9"/>
      <c r="D592" s="9" t="s">
        <v>1567</v>
      </c>
      <c r="E592" s="9" t="s">
        <v>1567</v>
      </c>
      <c r="F592" s="9"/>
      <c r="G592" s="9"/>
      <c r="H592" s="9" t="s">
        <v>1568</v>
      </c>
      <c r="I592" s="9"/>
      <c r="J592" s="9"/>
      <c r="K592" s="9"/>
      <c r="L592" s="9"/>
      <c r="M592" s="9"/>
      <c r="N592" s="9"/>
      <c r="O592" s="9"/>
      <c r="P592" s="9"/>
      <c r="Q592" s="9"/>
      <c r="R592" s="9"/>
      <c r="S592" s="9"/>
    </row>
    <row r="593" spans="1:19" x14ac:dyDescent="0.2">
      <c r="A593" t="s">
        <v>32</v>
      </c>
      <c r="B593" s="9" t="s">
        <v>1569</v>
      </c>
      <c r="C593" s="9"/>
      <c r="D593" s="9" t="s">
        <v>1570</v>
      </c>
      <c r="E593" s="9" t="s">
        <v>43</v>
      </c>
      <c r="F593" s="9"/>
      <c r="G593" s="9"/>
      <c r="H593" s="9" t="s">
        <v>1571</v>
      </c>
      <c r="I593" s="9"/>
      <c r="J593" s="9"/>
      <c r="K593" s="9"/>
      <c r="L593" s="9"/>
      <c r="M593" s="9"/>
      <c r="N593" s="9"/>
      <c r="O593" s="9"/>
      <c r="P593" s="9"/>
      <c r="Q593" s="9"/>
      <c r="R593" s="9"/>
      <c r="S593" s="9"/>
    </row>
    <row r="594" spans="1:19" x14ac:dyDescent="0.2">
      <c r="A594" t="s">
        <v>32</v>
      </c>
      <c r="B594" s="9" t="s">
        <v>1572</v>
      </c>
      <c r="C594" s="9"/>
      <c r="D594" s="9" t="s">
        <v>1573</v>
      </c>
      <c r="E594" s="9" t="s">
        <v>1574</v>
      </c>
      <c r="F594" s="9"/>
      <c r="G594" s="9">
        <v>1728685</v>
      </c>
      <c r="H594" s="9" t="s">
        <v>1575</v>
      </c>
      <c r="I594" s="9"/>
      <c r="J594" s="9"/>
      <c r="K594" s="9"/>
      <c r="L594" s="9"/>
      <c r="M594" s="9"/>
      <c r="N594" s="9"/>
      <c r="O594" s="9"/>
      <c r="P594" s="9"/>
      <c r="Q594" s="9"/>
      <c r="R594" s="9"/>
      <c r="S594" s="9"/>
    </row>
    <row r="595" spans="1:19" x14ac:dyDescent="0.2">
      <c r="A595" t="s">
        <v>128</v>
      </c>
      <c r="B595" s="9" t="s">
        <v>1576</v>
      </c>
      <c r="C595" s="9"/>
      <c r="D595" s="9" t="s">
        <v>1577</v>
      </c>
      <c r="E595" s="9" t="s">
        <v>43</v>
      </c>
      <c r="F595" s="9"/>
      <c r="G595" s="9" t="s">
        <v>1482</v>
      </c>
      <c r="H595" s="9" t="s">
        <v>1578</v>
      </c>
      <c r="I595" s="9"/>
      <c r="J595" s="9"/>
      <c r="K595" s="9"/>
      <c r="L595" s="9"/>
      <c r="M595" s="9"/>
      <c r="N595" s="9"/>
      <c r="O595" s="9"/>
      <c r="P595" s="9"/>
      <c r="Q595" s="9"/>
      <c r="R595" s="9"/>
      <c r="S595" s="9"/>
    </row>
    <row r="596" spans="1:19" x14ac:dyDescent="0.2">
      <c r="A596" t="s">
        <v>128</v>
      </c>
      <c r="B596" s="9" t="s">
        <v>1579</v>
      </c>
      <c r="C596" s="9"/>
      <c r="D596" s="9" t="s">
        <v>1580</v>
      </c>
      <c r="E596" s="9" t="s">
        <v>43</v>
      </c>
      <c r="F596" s="9"/>
      <c r="G596" s="9" t="s">
        <v>1581</v>
      </c>
      <c r="H596" s="9" t="s">
        <v>1582</v>
      </c>
      <c r="I596" s="9"/>
      <c r="J596" s="9"/>
      <c r="K596" s="9"/>
      <c r="L596" s="9"/>
      <c r="M596" s="9"/>
      <c r="N596" s="9"/>
      <c r="O596" s="9"/>
      <c r="P596" s="9"/>
      <c r="Q596" s="9"/>
      <c r="R596" s="9"/>
      <c r="S596" s="9"/>
    </row>
    <row r="597" spans="1:19" x14ac:dyDescent="0.2">
      <c r="A597" t="s">
        <v>128</v>
      </c>
      <c r="B597" s="9" t="s">
        <v>1583</v>
      </c>
      <c r="C597" s="9"/>
      <c r="D597" s="9" t="s">
        <v>1584</v>
      </c>
      <c r="E597" s="9" t="s">
        <v>43</v>
      </c>
      <c r="F597" s="9"/>
      <c r="G597" s="9" t="s">
        <v>1482</v>
      </c>
      <c r="H597" s="9" t="s">
        <v>1585</v>
      </c>
      <c r="I597" s="9"/>
      <c r="J597" s="9"/>
      <c r="K597" s="9"/>
      <c r="L597" s="9"/>
      <c r="M597" s="9"/>
      <c r="N597" s="9"/>
      <c r="O597" s="9"/>
      <c r="P597" s="9"/>
      <c r="Q597" s="9"/>
      <c r="R597" s="9"/>
      <c r="S597" s="9"/>
    </row>
    <row r="598" spans="1:19" x14ac:dyDescent="0.2">
      <c r="A598" t="s">
        <v>128</v>
      </c>
      <c r="B598" s="9" t="s">
        <v>1586</v>
      </c>
      <c r="C598" s="9"/>
      <c r="D598" s="9" t="s">
        <v>1587</v>
      </c>
      <c r="E598" s="9" t="s">
        <v>43</v>
      </c>
      <c r="F598" s="9"/>
      <c r="G598" s="9" t="s">
        <v>1482</v>
      </c>
      <c r="H598" s="9" t="s">
        <v>1588</v>
      </c>
      <c r="I598" s="9"/>
      <c r="J598" s="9"/>
      <c r="K598" s="9"/>
      <c r="L598" s="9"/>
      <c r="M598" s="9"/>
      <c r="N598" s="9"/>
      <c r="O598" s="9"/>
      <c r="P598" s="9"/>
      <c r="Q598" s="9"/>
      <c r="R598" s="9"/>
      <c r="S598" s="9"/>
    </row>
    <row r="599" spans="1:19" x14ac:dyDescent="0.2">
      <c r="A599" t="s">
        <v>128</v>
      </c>
      <c r="B599" s="9" t="s">
        <v>1589</v>
      </c>
      <c r="C599" s="9"/>
      <c r="D599" s="9" t="s">
        <v>1590</v>
      </c>
      <c r="E599" s="9" t="s">
        <v>1590</v>
      </c>
      <c r="F599" s="9"/>
      <c r="G599" s="9"/>
      <c r="H599" s="9" t="s">
        <v>1591</v>
      </c>
      <c r="I599" s="9"/>
      <c r="J599" s="9"/>
      <c r="K599" s="9"/>
      <c r="L599" s="9"/>
      <c r="M599" s="9"/>
      <c r="N599" s="9"/>
      <c r="O599" s="9"/>
      <c r="P599" s="9"/>
      <c r="Q599" s="9"/>
      <c r="R599" s="9"/>
      <c r="S599" s="9"/>
    </row>
    <row r="600" spans="1:19" x14ac:dyDescent="0.2">
      <c r="A600" t="s">
        <v>549</v>
      </c>
      <c r="B600" s="9" t="s">
        <v>1555</v>
      </c>
      <c r="C600" s="9"/>
      <c r="D600" s="9" t="s">
        <v>1592</v>
      </c>
      <c r="E600" s="9" t="s">
        <v>43</v>
      </c>
      <c r="F600" s="9"/>
      <c r="G600" s="9"/>
      <c r="H600" s="9" t="s">
        <v>1593</v>
      </c>
      <c r="I600" s="9"/>
      <c r="J600" s="9"/>
      <c r="K600" s="9"/>
      <c r="L600" s="9"/>
      <c r="M600" s="9"/>
      <c r="N600" s="9"/>
      <c r="O600" s="9"/>
      <c r="P600" s="9"/>
      <c r="Q600" s="9"/>
      <c r="R600" s="9"/>
      <c r="S600" s="9"/>
    </row>
    <row r="601" spans="1:19" x14ac:dyDescent="0.2">
      <c r="A601" t="s">
        <v>128</v>
      </c>
      <c r="B601" s="9" t="s">
        <v>1594</v>
      </c>
      <c r="C601" s="9"/>
      <c r="D601" s="9" t="s">
        <v>1595</v>
      </c>
      <c r="E601" s="9" t="s">
        <v>1596</v>
      </c>
      <c r="F601" s="9"/>
      <c r="G601" s="9"/>
      <c r="H601" s="9" t="s">
        <v>1597</v>
      </c>
      <c r="I601" s="9"/>
      <c r="J601" s="9"/>
      <c r="K601" s="9"/>
      <c r="L601" s="9"/>
      <c r="M601" s="9"/>
      <c r="N601" s="9"/>
      <c r="O601" s="9"/>
      <c r="P601" s="9"/>
      <c r="Q601" s="9"/>
      <c r="R601" s="9"/>
      <c r="S601" s="9"/>
    </row>
    <row r="602" spans="1:19" x14ac:dyDescent="0.2">
      <c r="A602" t="s">
        <v>32</v>
      </c>
      <c r="B602" s="9" t="s">
        <v>1598</v>
      </c>
      <c r="C602" s="9" t="s">
        <v>1599</v>
      </c>
      <c r="D602" s="9" t="s">
        <v>1600</v>
      </c>
      <c r="E602" s="9" t="s">
        <v>1601</v>
      </c>
      <c r="F602" s="9"/>
      <c r="G602" s="9">
        <v>1520808</v>
      </c>
      <c r="H602" s="9" t="s">
        <v>1602</v>
      </c>
      <c r="I602" s="9"/>
      <c r="J602" s="9"/>
      <c r="K602" s="9"/>
      <c r="L602" s="9"/>
      <c r="M602" s="9"/>
      <c r="N602" s="9"/>
      <c r="O602" s="9"/>
      <c r="P602" s="9"/>
      <c r="Q602" s="9"/>
      <c r="R602" s="9"/>
      <c r="S602" s="9"/>
    </row>
    <row r="603" spans="1:19" x14ac:dyDescent="0.2">
      <c r="A603" t="s">
        <v>32</v>
      </c>
      <c r="B603" s="9" t="s">
        <v>1603</v>
      </c>
      <c r="C603" s="9"/>
      <c r="D603" s="9" t="s">
        <v>1604</v>
      </c>
      <c r="E603" s="9" t="s">
        <v>43</v>
      </c>
      <c r="F603" s="9" t="s">
        <v>1605</v>
      </c>
      <c r="G603" s="9"/>
      <c r="H603" s="9" t="s">
        <v>1606</v>
      </c>
      <c r="I603" s="9"/>
      <c r="J603" s="9"/>
      <c r="K603" s="9"/>
      <c r="L603" s="9"/>
      <c r="M603" s="9"/>
      <c r="N603" s="9"/>
      <c r="O603" s="9"/>
      <c r="P603" s="9"/>
      <c r="Q603" s="9"/>
      <c r="R603" s="9"/>
      <c r="S603" s="9"/>
    </row>
    <row r="604" spans="1:19" x14ac:dyDescent="0.2">
      <c r="A604" t="s">
        <v>32</v>
      </c>
      <c r="B604" s="9" t="s">
        <v>1607</v>
      </c>
      <c r="C604" s="9"/>
      <c r="D604" s="9" t="s">
        <v>1608</v>
      </c>
      <c r="E604" s="9" t="s">
        <v>1608</v>
      </c>
      <c r="F604" s="9"/>
      <c r="G604" s="9" t="s">
        <v>1609</v>
      </c>
      <c r="H604" s="9" t="s">
        <v>1610</v>
      </c>
      <c r="I604" s="9"/>
      <c r="J604" s="9"/>
      <c r="K604" s="9"/>
      <c r="L604" s="9"/>
      <c r="M604" s="9"/>
      <c r="N604" s="9"/>
      <c r="O604" s="9"/>
      <c r="P604" s="9"/>
      <c r="Q604" s="9"/>
      <c r="R604" s="9"/>
      <c r="S604" s="9"/>
    </row>
    <row r="605" spans="1:19" x14ac:dyDescent="0.2">
      <c r="A605" t="s">
        <v>128</v>
      </c>
      <c r="B605" s="9" t="s">
        <v>1611</v>
      </c>
      <c r="C605" s="9"/>
      <c r="D605" s="9" t="s">
        <v>1612</v>
      </c>
      <c r="E605" s="9" t="s">
        <v>43</v>
      </c>
      <c r="F605" s="9"/>
      <c r="G605" s="9" t="s">
        <v>1581</v>
      </c>
      <c r="H605" s="9" t="s">
        <v>1613</v>
      </c>
      <c r="I605" s="9"/>
      <c r="J605" s="9"/>
      <c r="K605" s="9"/>
      <c r="L605" s="9"/>
      <c r="M605" s="9"/>
      <c r="N605" s="9"/>
      <c r="O605" s="9"/>
      <c r="P605" s="9"/>
      <c r="Q605" s="9"/>
      <c r="R605" s="9"/>
      <c r="S605" s="9"/>
    </row>
    <row r="606" spans="1:19" x14ac:dyDescent="0.2">
      <c r="A606" t="s">
        <v>128</v>
      </c>
      <c r="B606" s="9" t="s">
        <v>1614</v>
      </c>
      <c r="C606" s="9" t="s">
        <v>1615</v>
      </c>
      <c r="D606" s="9" t="s">
        <v>1616</v>
      </c>
      <c r="E606" s="9" t="s">
        <v>39</v>
      </c>
      <c r="F606" s="9"/>
      <c r="G606" s="9" t="s">
        <v>1617</v>
      </c>
      <c r="H606" s="9" t="s">
        <v>1618</v>
      </c>
      <c r="I606" s="9"/>
      <c r="J606" s="9"/>
      <c r="K606" s="9"/>
      <c r="L606" s="9"/>
      <c r="M606" s="9"/>
      <c r="N606" s="9"/>
      <c r="O606" s="9"/>
      <c r="P606" s="9"/>
      <c r="Q606" s="9"/>
      <c r="R606" s="9"/>
      <c r="S606" s="9"/>
    </row>
    <row r="607" spans="1:19" x14ac:dyDescent="0.2">
      <c r="A607" t="s">
        <v>128</v>
      </c>
      <c r="B607" s="9" t="s">
        <v>1619</v>
      </c>
      <c r="C607" s="9"/>
      <c r="D607" s="9" t="s">
        <v>1620</v>
      </c>
      <c r="E607" s="9" t="s">
        <v>43</v>
      </c>
      <c r="F607" s="9"/>
      <c r="G607" s="9" t="s">
        <v>1482</v>
      </c>
      <c r="H607" s="9" t="s">
        <v>1621</v>
      </c>
      <c r="I607" s="9"/>
      <c r="J607" s="9"/>
      <c r="K607" s="9"/>
      <c r="L607" s="9"/>
      <c r="M607" s="9"/>
      <c r="N607" s="9"/>
      <c r="O607" s="9"/>
      <c r="P607" s="9"/>
      <c r="Q607" s="9"/>
      <c r="R607" s="9"/>
      <c r="S607" s="9"/>
    </row>
    <row r="608" spans="1:19" x14ac:dyDescent="0.2">
      <c r="A608" t="s">
        <v>128</v>
      </c>
      <c r="B608" s="9" t="s">
        <v>1622</v>
      </c>
      <c r="C608" s="9"/>
      <c r="D608" s="9" t="s">
        <v>1623</v>
      </c>
      <c r="E608" s="9" t="s">
        <v>1623</v>
      </c>
      <c r="F608" s="9"/>
      <c r="G608" s="9" t="s">
        <v>1482</v>
      </c>
      <c r="H608" s="9" t="s">
        <v>1624</v>
      </c>
      <c r="I608" s="9"/>
      <c r="J608" s="9"/>
      <c r="K608" s="9"/>
      <c r="L608" s="9"/>
      <c r="M608" s="9"/>
      <c r="N608" s="9"/>
      <c r="O608" s="9"/>
      <c r="P608" s="9"/>
      <c r="Q608" s="9"/>
      <c r="R608" s="9"/>
      <c r="S608" s="9"/>
    </row>
    <row r="609" spans="1:19" x14ac:dyDescent="0.2">
      <c r="A609" t="s">
        <v>128</v>
      </c>
      <c r="B609" s="9" t="s">
        <v>1625</v>
      </c>
      <c r="C609" s="9"/>
      <c r="D609" s="9" t="s">
        <v>1626</v>
      </c>
      <c r="E609" s="9" t="s">
        <v>43</v>
      </c>
      <c r="F609" s="9"/>
      <c r="G609" s="9">
        <v>34</v>
      </c>
      <c r="H609" s="9" t="s">
        <v>1627</v>
      </c>
      <c r="I609" s="9"/>
      <c r="J609" s="9"/>
      <c r="K609" s="9"/>
      <c r="L609" s="9"/>
      <c r="M609" s="9"/>
      <c r="N609" s="9"/>
      <c r="O609" s="9"/>
      <c r="P609" s="9"/>
      <c r="Q609" s="9"/>
      <c r="R609" s="9"/>
      <c r="S609" s="9"/>
    </row>
    <row r="610" spans="1:19" x14ac:dyDescent="0.2">
      <c r="A610" t="s">
        <v>128</v>
      </c>
      <c r="B610" s="9" t="s">
        <v>1628</v>
      </c>
      <c r="C610" s="9"/>
      <c r="D610" s="9" t="s">
        <v>1629</v>
      </c>
      <c r="E610" s="9" t="s">
        <v>43</v>
      </c>
      <c r="F610" s="9"/>
      <c r="G610" s="9" t="s">
        <v>1482</v>
      </c>
      <c r="H610" s="9" t="s">
        <v>1630</v>
      </c>
      <c r="I610" s="9"/>
      <c r="J610" s="9"/>
      <c r="K610" s="9"/>
      <c r="L610" s="9"/>
      <c r="M610" s="9"/>
      <c r="N610" s="9"/>
      <c r="O610" s="9"/>
      <c r="P610" s="9"/>
      <c r="Q610" s="9"/>
      <c r="R610" s="9"/>
      <c r="S610" s="9"/>
    </row>
    <row r="611" spans="1:19" x14ac:dyDescent="0.2">
      <c r="A611" t="s">
        <v>128</v>
      </c>
      <c r="B611" s="9" t="s">
        <v>1502</v>
      </c>
      <c r="C611" s="11" t="s">
        <v>1631</v>
      </c>
      <c r="D611" s="9" t="s">
        <v>1632</v>
      </c>
      <c r="E611" s="9" t="s">
        <v>1633</v>
      </c>
      <c r="F611" s="9" t="s">
        <v>1632</v>
      </c>
      <c r="G611" s="9"/>
      <c r="H611" s="9" t="s">
        <v>1504</v>
      </c>
      <c r="I611" s="9"/>
      <c r="J611" s="9"/>
      <c r="K611" s="9"/>
      <c r="L611" s="9"/>
      <c r="M611" s="9"/>
      <c r="N611" s="9"/>
      <c r="O611" s="9"/>
      <c r="P611" s="9"/>
      <c r="Q611" s="9"/>
      <c r="R611" s="9"/>
      <c r="S611" s="9"/>
    </row>
    <row r="612" spans="1:19" x14ac:dyDescent="0.2">
      <c r="A612" t="s">
        <v>128</v>
      </c>
      <c r="B612" s="9" t="s">
        <v>1505</v>
      </c>
      <c r="C612" s="11" t="s">
        <v>1631</v>
      </c>
      <c r="D612" s="9" t="s">
        <v>1634</v>
      </c>
      <c r="E612" s="9"/>
      <c r="F612" s="9" t="s">
        <v>1635</v>
      </c>
      <c r="G612" s="9"/>
      <c r="H612" s="9" t="s">
        <v>1508</v>
      </c>
      <c r="I612" s="9"/>
      <c r="J612" s="9"/>
      <c r="K612" s="9"/>
      <c r="L612" s="9"/>
      <c r="M612" s="9"/>
      <c r="N612" s="9"/>
      <c r="O612" s="9"/>
      <c r="P612" s="9"/>
      <c r="Q612" s="9"/>
      <c r="R612" s="9"/>
      <c r="S612" s="9"/>
    </row>
    <row r="613" spans="1:19" x14ac:dyDescent="0.2">
      <c r="A613" t="s">
        <v>128</v>
      </c>
      <c r="B613" s="9" t="s">
        <v>1509</v>
      </c>
      <c r="C613" s="11" t="s">
        <v>1631</v>
      </c>
      <c r="D613" s="9" t="s">
        <v>1636</v>
      </c>
      <c r="E613" s="9" t="s">
        <v>1637</v>
      </c>
      <c r="F613" s="9" t="s">
        <v>1638</v>
      </c>
      <c r="G613" s="9" t="s">
        <v>1500</v>
      </c>
      <c r="H613" s="9" t="s">
        <v>1512</v>
      </c>
      <c r="I613" s="9"/>
      <c r="J613" s="9"/>
      <c r="K613" s="9"/>
      <c r="L613" s="9"/>
      <c r="M613" s="9"/>
      <c r="N613" s="9"/>
      <c r="O613" s="9"/>
      <c r="P613" s="9"/>
      <c r="Q613" s="9"/>
      <c r="R613" s="9"/>
      <c r="S613" s="9"/>
    </row>
    <row r="614" spans="1:19" x14ac:dyDescent="0.2">
      <c r="A614" t="s">
        <v>32</v>
      </c>
      <c r="B614" s="9" t="s">
        <v>1513</v>
      </c>
      <c r="C614" s="11" t="s">
        <v>1631</v>
      </c>
      <c r="D614" s="9" t="s">
        <v>1639</v>
      </c>
      <c r="E614" s="9"/>
      <c r="F614" s="9" t="s">
        <v>1640</v>
      </c>
      <c r="G614" s="9"/>
      <c r="H614" s="9" t="s">
        <v>1516</v>
      </c>
      <c r="I614" s="9"/>
      <c r="J614" s="9"/>
      <c r="K614" s="9"/>
      <c r="L614" s="9">
        <v>73</v>
      </c>
      <c r="M614" s="9"/>
      <c r="N614" s="9"/>
      <c r="O614" s="9"/>
      <c r="P614" s="9"/>
      <c r="Q614" s="9"/>
      <c r="R614" s="9"/>
      <c r="S614" s="9"/>
    </row>
    <row r="615" spans="1:19" x14ac:dyDescent="0.2">
      <c r="A615" t="s">
        <v>147</v>
      </c>
      <c r="B615" s="9" t="s">
        <v>1517</v>
      </c>
      <c r="C615" s="11" t="s">
        <v>1631</v>
      </c>
      <c r="D615" s="9" t="s">
        <v>1641</v>
      </c>
      <c r="E615" s="9"/>
      <c r="F615" s="9" t="s">
        <v>1641</v>
      </c>
      <c r="G615" s="9" t="s">
        <v>1519</v>
      </c>
      <c r="H615" s="9" t="s">
        <v>1520</v>
      </c>
      <c r="I615" s="9"/>
      <c r="J615" s="9"/>
      <c r="K615" s="9"/>
      <c r="L615" s="9"/>
      <c r="M615" s="9"/>
      <c r="N615" s="9"/>
      <c r="O615" s="9"/>
      <c r="P615" s="9"/>
      <c r="Q615" s="9"/>
      <c r="R615" s="9"/>
      <c r="S615" s="9"/>
    </row>
    <row r="616" spans="1:19" x14ac:dyDescent="0.2">
      <c r="A616" t="s">
        <v>128</v>
      </c>
      <c r="B616" s="9" t="s">
        <v>1521</v>
      </c>
      <c r="C616" s="11" t="s">
        <v>1631</v>
      </c>
      <c r="D616" s="9" t="s">
        <v>1642</v>
      </c>
      <c r="E616" s="9"/>
      <c r="F616" s="9" t="s">
        <v>1642</v>
      </c>
      <c r="G616" s="9"/>
      <c r="H616" s="9" t="s">
        <v>1522</v>
      </c>
      <c r="I616" s="9"/>
      <c r="J616" s="9"/>
      <c r="K616" s="9"/>
      <c r="L616" s="9"/>
      <c r="M616" s="9"/>
      <c r="N616" s="9"/>
      <c r="O616" s="9"/>
      <c r="P616" s="9"/>
      <c r="Q616" s="9"/>
      <c r="R616" s="9"/>
      <c r="S616" s="9"/>
    </row>
    <row r="617" spans="1:19" x14ac:dyDescent="0.2">
      <c r="A617" t="s">
        <v>147</v>
      </c>
      <c r="B617" s="9" t="s">
        <v>1531</v>
      </c>
      <c r="C617" s="11" t="s">
        <v>1631</v>
      </c>
      <c r="D617" s="9" t="s">
        <v>1643</v>
      </c>
      <c r="E617" s="9" t="s">
        <v>1644</v>
      </c>
      <c r="F617" s="9" t="s">
        <v>1643</v>
      </c>
      <c r="G617" s="9"/>
      <c r="H617" s="9" t="s">
        <v>1532</v>
      </c>
      <c r="I617" s="9"/>
      <c r="J617" s="9"/>
      <c r="K617" s="9"/>
      <c r="L617" s="9"/>
      <c r="M617" s="9"/>
      <c r="N617" s="9"/>
      <c r="O617" s="9"/>
      <c r="P617" s="9"/>
      <c r="Q617" s="9"/>
      <c r="R617" s="9"/>
      <c r="S617" s="9"/>
    </row>
    <row r="618" spans="1:19" x14ac:dyDescent="0.2">
      <c r="A618" t="s">
        <v>147</v>
      </c>
      <c r="B618" s="9" t="s">
        <v>1533</v>
      </c>
      <c r="C618" s="11" t="s">
        <v>1631</v>
      </c>
      <c r="D618" s="9" t="s">
        <v>1645</v>
      </c>
      <c r="E618" s="9"/>
      <c r="F618" s="9" t="s">
        <v>1645</v>
      </c>
      <c r="G618" s="9"/>
      <c r="H618" s="9" t="s">
        <v>1534</v>
      </c>
      <c r="I618" s="9"/>
      <c r="J618" s="9"/>
      <c r="K618" s="9"/>
      <c r="L618" s="9"/>
      <c r="M618" s="9"/>
      <c r="N618" s="9"/>
      <c r="O618" s="9"/>
      <c r="P618" s="9"/>
      <c r="Q618" s="9"/>
      <c r="R618" s="9"/>
      <c r="S618" s="9"/>
    </row>
    <row r="619" spans="1:19" x14ac:dyDescent="0.2">
      <c r="A619" t="s">
        <v>128</v>
      </c>
      <c r="B619" s="9" t="s">
        <v>1535</v>
      </c>
      <c r="C619" s="11" t="s">
        <v>1631</v>
      </c>
      <c r="D619" s="9" t="s">
        <v>43</v>
      </c>
      <c r="E619" s="9"/>
      <c r="F619" s="9" t="s">
        <v>1646</v>
      </c>
      <c r="G619" s="9"/>
      <c r="H619" s="9" t="s">
        <v>1537</v>
      </c>
      <c r="I619" s="9"/>
      <c r="J619" s="9"/>
      <c r="K619" s="9"/>
      <c r="L619" s="9"/>
      <c r="M619" s="9"/>
      <c r="N619" s="9"/>
      <c r="O619" s="9"/>
      <c r="P619" s="9"/>
      <c r="Q619" s="9"/>
      <c r="R619" s="9"/>
      <c r="S619" s="9"/>
    </row>
    <row r="620" spans="1:19" x14ac:dyDescent="0.2">
      <c r="A620" t="s">
        <v>32</v>
      </c>
      <c r="B620" s="9" t="s">
        <v>1538</v>
      </c>
      <c r="C620" s="11" t="s">
        <v>1631</v>
      </c>
      <c r="D620" s="9" t="s">
        <v>1647</v>
      </c>
      <c r="E620" s="9" t="s">
        <v>1648</v>
      </c>
      <c r="F620" s="9" t="s">
        <v>1649</v>
      </c>
      <c r="G620" s="9">
        <v>1841979</v>
      </c>
      <c r="H620" s="9" t="s">
        <v>1541</v>
      </c>
      <c r="I620" s="9"/>
      <c r="J620" s="9"/>
      <c r="K620" s="9"/>
      <c r="L620" s="9"/>
      <c r="M620" s="9"/>
      <c r="N620" s="9"/>
      <c r="O620" s="9"/>
      <c r="P620" s="9"/>
      <c r="Q620" s="9"/>
      <c r="R620" s="9"/>
      <c r="S620" s="9"/>
    </row>
    <row r="621" spans="1:19" x14ac:dyDescent="0.2">
      <c r="A621" t="s">
        <v>128</v>
      </c>
      <c r="B621" s="9" t="s">
        <v>1542</v>
      </c>
      <c r="C621" s="9" t="s">
        <v>1650</v>
      </c>
      <c r="D621" s="9" t="s">
        <v>1651</v>
      </c>
      <c r="E621" s="9" t="s">
        <v>1647</v>
      </c>
      <c r="F621" s="9" t="s">
        <v>1652</v>
      </c>
      <c r="G621" s="9" t="s">
        <v>1653</v>
      </c>
      <c r="H621" s="9" t="s">
        <v>1546</v>
      </c>
      <c r="I621" s="9"/>
      <c r="J621" s="9"/>
      <c r="K621" s="9"/>
      <c r="L621" s="9"/>
      <c r="M621" s="9"/>
      <c r="N621" s="9"/>
      <c r="O621" s="9"/>
      <c r="P621" s="9"/>
      <c r="Q621" s="9"/>
      <c r="R621" s="9"/>
      <c r="S621" s="9"/>
    </row>
    <row r="622" spans="1:19" x14ac:dyDescent="0.2">
      <c r="A622" t="s">
        <v>147</v>
      </c>
      <c r="B622" s="9" t="s">
        <v>1547</v>
      </c>
      <c r="C622" s="11" t="s">
        <v>1631</v>
      </c>
      <c r="D622" s="9" t="s">
        <v>1654</v>
      </c>
      <c r="E622" s="9" t="s">
        <v>1655</v>
      </c>
      <c r="F622" s="9" t="s">
        <v>1654</v>
      </c>
      <c r="G622" s="9"/>
      <c r="H622" s="9" t="s">
        <v>1550</v>
      </c>
      <c r="I622" s="9"/>
      <c r="J622" s="9"/>
      <c r="K622" s="9"/>
      <c r="L622" s="9"/>
      <c r="M622" s="9"/>
      <c r="N622" s="9"/>
      <c r="O622" s="9"/>
      <c r="P622" s="9"/>
      <c r="Q622" s="9"/>
      <c r="R622" s="9"/>
      <c r="S622" s="9"/>
    </row>
    <row r="623" spans="1:19" x14ac:dyDescent="0.2">
      <c r="A623" t="s">
        <v>128</v>
      </c>
      <c r="B623" s="9" t="s">
        <v>1558</v>
      </c>
      <c r="C623" s="11" t="s">
        <v>1631</v>
      </c>
      <c r="D623" s="9" t="s">
        <v>1656</v>
      </c>
      <c r="E623" s="9"/>
      <c r="F623" s="9" t="s">
        <v>1656</v>
      </c>
      <c r="G623" s="9" t="s">
        <v>43</v>
      </c>
      <c r="H623" s="9" t="s">
        <v>1559</v>
      </c>
      <c r="I623" s="9"/>
      <c r="J623" s="9"/>
      <c r="K623" s="9"/>
      <c r="L623" s="9"/>
      <c r="M623" s="9"/>
      <c r="N623" s="9"/>
      <c r="O623" s="9"/>
      <c r="P623" s="9"/>
      <c r="Q623" s="9"/>
      <c r="R623" s="9"/>
      <c r="S623" s="9"/>
    </row>
    <row r="624" spans="1:19" x14ac:dyDescent="0.2">
      <c r="A624" t="s">
        <v>128</v>
      </c>
      <c r="B624" s="9" t="s">
        <v>1657</v>
      </c>
      <c r="C624" s="11" t="s">
        <v>1631</v>
      </c>
      <c r="D624" s="9" t="s">
        <v>1658</v>
      </c>
      <c r="E624" s="9"/>
      <c r="F624" s="9" t="s">
        <v>1658</v>
      </c>
      <c r="G624" s="9"/>
      <c r="H624" s="9" t="s">
        <v>1562</v>
      </c>
      <c r="I624" s="9"/>
      <c r="J624" s="9"/>
      <c r="K624" s="9"/>
      <c r="L624" s="9"/>
      <c r="M624" s="9"/>
      <c r="N624" s="9"/>
      <c r="O624" s="9"/>
      <c r="P624" s="9"/>
      <c r="Q624" s="9"/>
      <c r="R624" s="9"/>
      <c r="S624" s="9"/>
    </row>
    <row r="625" spans="1:19" x14ac:dyDescent="0.2">
      <c r="A625" t="s">
        <v>128</v>
      </c>
      <c r="B625" s="9" t="s">
        <v>1659</v>
      </c>
      <c r="C625" s="11" t="s">
        <v>1631</v>
      </c>
      <c r="D625" s="9" t="s">
        <v>1658</v>
      </c>
      <c r="E625" s="9"/>
      <c r="F625" s="9" t="s">
        <v>1660</v>
      </c>
      <c r="G625" s="9"/>
      <c r="H625" s="9" t="s">
        <v>1565</v>
      </c>
      <c r="I625" s="9"/>
      <c r="J625" s="9"/>
      <c r="K625" s="9"/>
      <c r="L625" s="9"/>
      <c r="M625" s="9"/>
      <c r="N625" s="9"/>
      <c r="O625" s="9"/>
      <c r="P625" s="9"/>
      <c r="Q625" s="9"/>
      <c r="R625" s="9"/>
      <c r="S625" s="9"/>
    </row>
    <row r="626" spans="1:19" x14ac:dyDescent="0.2">
      <c r="A626" t="s">
        <v>32</v>
      </c>
      <c r="B626" s="9" t="s">
        <v>1566</v>
      </c>
      <c r="C626" s="11" t="s">
        <v>1631</v>
      </c>
      <c r="D626" s="9" t="s">
        <v>1661</v>
      </c>
      <c r="E626" s="9"/>
      <c r="F626" s="9" t="s">
        <v>1661</v>
      </c>
      <c r="G626" s="9"/>
      <c r="H626" s="9" t="s">
        <v>1568</v>
      </c>
      <c r="I626" s="9"/>
      <c r="J626" s="9"/>
      <c r="K626" s="9"/>
      <c r="L626" s="9"/>
      <c r="M626" s="9"/>
      <c r="N626" s="9"/>
      <c r="O626" s="9"/>
      <c r="P626" s="9"/>
      <c r="Q626" s="9"/>
      <c r="R626" s="9"/>
      <c r="S626" s="9"/>
    </row>
    <row r="627" spans="1:19" x14ac:dyDescent="0.2">
      <c r="A627" t="s">
        <v>32</v>
      </c>
      <c r="B627" s="9" t="s">
        <v>1569</v>
      </c>
      <c r="C627" s="11" t="s">
        <v>1631</v>
      </c>
      <c r="D627" s="9" t="s">
        <v>43</v>
      </c>
      <c r="E627" s="9"/>
      <c r="F627" s="9" t="s">
        <v>1662</v>
      </c>
      <c r="G627" s="9"/>
      <c r="H627" s="9" t="s">
        <v>1571</v>
      </c>
      <c r="I627" s="9"/>
      <c r="J627" s="9"/>
      <c r="K627" s="9"/>
      <c r="L627" s="9"/>
      <c r="M627" s="9"/>
      <c r="N627" s="9"/>
      <c r="O627" s="9"/>
      <c r="P627" s="9"/>
      <c r="Q627" s="9"/>
      <c r="R627" s="9"/>
      <c r="S627" s="9"/>
    </row>
    <row r="628" spans="1:19" x14ac:dyDescent="0.2">
      <c r="A628" t="s">
        <v>32</v>
      </c>
      <c r="B628" s="9" t="s">
        <v>1572</v>
      </c>
      <c r="C628" s="11" t="s">
        <v>1631</v>
      </c>
      <c r="D628" s="9" t="s">
        <v>1663</v>
      </c>
      <c r="E628" s="9"/>
      <c r="F628" s="9" t="s">
        <v>1664</v>
      </c>
      <c r="G628" s="9">
        <v>1728685</v>
      </c>
      <c r="H628" s="9" t="s">
        <v>1575</v>
      </c>
      <c r="I628" s="9"/>
      <c r="J628" s="9"/>
      <c r="K628" s="9"/>
      <c r="L628" s="9"/>
      <c r="M628" s="9"/>
      <c r="N628" s="9"/>
      <c r="O628" s="9"/>
      <c r="P628" s="9"/>
      <c r="Q628" s="9"/>
      <c r="R628" s="9"/>
      <c r="S628" s="9"/>
    </row>
    <row r="629" spans="1:19" x14ac:dyDescent="0.2">
      <c r="A629" t="s">
        <v>128</v>
      </c>
      <c r="B629" s="9" t="s">
        <v>1576</v>
      </c>
      <c r="C629" s="11" t="s">
        <v>1631</v>
      </c>
      <c r="D629" s="9" t="s">
        <v>43</v>
      </c>
      <c r="E629" s="9"/>
      <c r="F629" s="9" t="s">
        <v>1665</v>
      </c>
      <c r="G629" s="9" t="s">
        <v>1482</v>
      </c>
      <c r="H629" s="9" t="s">
        <v>1578</v>
      </c>
      <c r="I629" s="9"/>
      <c r="J629" s="9"/>
      <c r="K629" s="9"/>
      <c r="L629" s="9"/>
      <c r="M629" s="9"/>
      <c r="N629" s="9"/>
      <c r="O629" s="9"/>
      <c r="P629" s="9"/>
      <c r="Q629" s="9"/>
      <c r="R629" s="9"/>
      <c r="S629" s="9"/>
    </row>
    <row r="630" spans="1:19" x14ac:dyDescent="0.2">
      <c r="A630" t="s">
        <v>128</v>
      </c>
      <c r="B630" s="9" t="s">
        <v>1579</v>
      </c>
      <c r="C630" s="11" t="s">
        <v>1631</v>
      </c>
      <c r="D630" s="9" t="s">
        <v>43</v>
      </c>
      <c r="E630" s="9"/>
      <c r="F630" s="9" t="s">
        <v>1666</v>
      </c>
      <c r="G630" s="9" t="s">
        <v>1581</v>
      </c>
      <c r="H630" s="9" t="s">
        <v>1582</v>
      </c>
      <c r="I630" s="9"/>
      <c r="J630" s="9"/>
      <c r="K630" s="9"/>
      <c r="L630" s="9"/>
      <c r="M630" s="9"/>
      <c r="N630" s="9"/>
      <c r="O630" s="9"/>
      <c r="P630" s="9"/>
      <c r="Q630" s="9"/>
      <c r="R630" s="9"/>
      <c r="S630" s="9"/>
    </row>
    <row r="631" spans="1:19" x14ac:dyDescent="0.2">
      <c r="A631" t="s">
        <v>128</v>
      </c>
      <c r="B631" s="9" t="s">
        <v>1583</v>
      </c>
      <c r="C631" s="11" t="s">
        <v>1631</v>
      </c>
      <c r="D631" s="9" t="s">
        <v>43</v>
      </c>
      <c r="E631" s="9"/>
      <c r="F631" s="9" t="s">
        <v>1667</v>
      </c>
      <c r="G631" s="9" t="s">
        <v>1482</v>
      </c>
      <c r="H631" s="9" t="s">
        <v>1585</v>
      </c>
      <c r="I631" s="9"/>
      <c r="J631" s="9"/>
      <c r="K631" s="9"/>
      <c r="L631" s="9"/>
      <c r="M631" s="9"/>
      <c r="N631" s="9"/>
      <c r="O631" s="9"/>
      <c r="P631" s="9"/>
      <c r="Q631" s="9"/>
      <c r="R631" s="9"/>
      <c r="S631" s="9"/>
    </row>
    <row r="632" spans="1:19" x14ac:dyDescent="0.2">
      <c r="A632" t="s">
        <v>128</v>
      </c>
      <c r="B632" s="9" t="s">
        <v>1586</v>
      </c>
      <c r="C632" s="11" t="s">
        <v>1631</v>
      </c>
      <c r="D632" s="9" t="s">
        <v>43</v>
      </c>
      <c r="E632" s="9"/>
      <c r="F632" s="9" t="s">
        <v>1668</v>
      </c>
      <c r="G632" s="9" t="s">
        <v>1482</v>
      </c>
      <c r="H632" s="9" t="s">
        <v>1588</v>
      </c>
      <c r="I632" s="9"/>
      <c r="J632" s="9"/>
      <c r="K632" s="9"/>
      <c r="L632" s="9"/>
      <c r="M632" s="9"/>
      <c r="N632" s="9"/>
      <c r="O632" s="9"/>
      <c r="P632" s="9"/>
      <c r="Q632" s="9"/>
      <c r="R632" s="9"/>
      <c r="S632" s="9"/>
    </row>
    <row r="633" spans="1:19" x14ac:dyDescent="0.2">
      <c r="A633" t="s">
        <v>128</v>
      </c>
      <c r="B633" s="9" t="s">
        <v>1589</v>
      </c>
      <c r="C633" s="11" t="s">
        <v>1631</v>
      </c>
      <c r="D633" s="9" t="s">
        <v>1669</v>
      </c>
      <c r="E633" s="9"/>
      <c r="F633" s="9" t="s">
        <v>1669</v>
      </c>
      <c r="G633" s="9"/>
      <c r="H633" s="9" t="s">
        <v>1591</v>
      </c>
      <c r="I633" s="9"/>
      <c r="J633" s="9"/>
      <c r="K633" s="9"/>
      <c r="L633" s="9"/>
      <c r="M633" s="9"/>
      <c r="N633" s="9"/>
      <c r="O633" s="9"/>
      <c r="P633" s="9"/>
      <c r="Q633" s="9"/>
      <c r="R633" s="9"/>
      <c r="S633" s="9"/>
    </row>
    <row r="634" spans="1:19" x14ac:dyDescent="0.2">
      <c r="A634" t="s">
        <v>128</v>
      </c>
      <c r="B634" s="9" t="s">
        <v>1594</v>
      </c>
      <c r="C634" s="11" t="s">
        <v>1631</v>
      </c>
      <c r="D634" s="9" t="s">
        <v>1670</v>
      </c>
      <c r="E634" s="9"/>
      <c r="F634" s="9" t="s">
        <v>1671</v>
      </c>
      <c r="G634" s="9"/>
      <c r="H634" s="9" t="s">
        <v>1597</v>
      </c>
      <c r="I634" s="9"/>
      <c r="J634" s="9"/>
      <c r="K634" s="9"/>
      <c r="L634" s="9"/>
      <c r="M634" s="9"/>
      <c r="N634" s="9"/>
      <c r="O634" s="9"/>
      <c r="P634" s="9"/>
      <c r="Q634" s="9"/>
      <c r="R634" s="9"/>
      <c r="S634" s="9"/>
    </row>
    <row r="635" spans="1:19" x14ac:dyDescent="0.2">
      <c r="A635" t="s">
        <v>32</v>
      </c>
      <c r="B635" s="9" t="s">
        <v>1598</v>
      </c>
      <c r="C635" s="9" t="s">
        <v>1672</v>
      </c>
      <c r="D635" s="9" t="s">
        <v>1673</v>
      </c>
      <c r="E635" s="9"/>
      <c r="F635" s="9" t="s">
        <v>1674</v>
      </c>
      <c r="G635" s="9">
        <v>1520808</v>
      </c>
      <c r="H635" s="9" t="s">
        <v>1602</v>
      </c>
      <c r="I635" s="9"/>
      <c r="J635" s="9"/>
      <c r="K635" s="9"/>
      <c r="L635" s="9"/>
      <c r="M635" s="9"/>
      <c r="N635" s="9"/>
      <c r="O635" s="9"/>
      <c r="P635" s="9"/>
      <c r="Q635" s="9"/>
      <c r="R635" s="9"/>
      <c r="S635" s="9"/>
    </row>
    <row r="636" spans="1:19" x14ac:dyDescent="0.2">
      <c r="A636" t="s">
        <v>32</v>
      </c>
      <c r="B636" s="9" t="s">
        <v>1603</v>
      </c>
      <c r="C636" s="11" t="s">
        <v>1631</v>
      </c>
      <c r="D636" s="9" t="s">
        <v>43</v>
      </c>
      <c r="E636" s="9" t="s">
        <v>1675</v>
      </c>
      <c r="F636" s="9" t="s">
        <v>1676</v>
      </c>
      <c r="G636" s="9"/>
      <c r="H636" s="9" t="s">
        <v>1606</v>
      </c>
      <c r="I636" s="9"/>
      <c r="J636" s="9"/>
      <c r="K636" s="9"/>
      <c r="L636" s="9"/>
      <c r="M636" s="9"/>
      <c r="N636" s="9"/>
      <c r="O636" s="9"/>
      <c r="P636" s="9"/>
      <c r="Q636" s="9"/>
      <c r="R636" s="9"/>
      <c r="S636" s="9"/>
    </row>
    <row r="637" spans="1:19" x14ac:dyDescent="0.2">
      <c r="A637" t="s">
        <v>32</v>
      </c>
      <c r="B637" s="9" t="s">
        <v>1607</v>
      </c>
      <c r="C637" s="11" t="s">
        <v>1631</v>
      </c>
      <c r="D637" s="9" t="s">
        <v>1677</v>
      </c>
      <c r="E637" s="9"/>
      <c r="F637" s="9" t="s">
        <v>1677</v>
      </c>
      <c r="G637" s="9" t="s">
        <v>1609</v>
      </c>
      <c r="H637" s="9" t="s">
        <v>1610</v>
      </c>
      <c r="I637" s="9"/>
      <c r="J637" s="9"/>
      <c r="K637" s="9"/>
      <c r="L637" s="9"/>
      <c r="M637" s="9"/>
      <c r="N637" s="9"/>
      <c r="O637" s="9"/>
      <c r="P637" s="9"/>
      <c r="Q637" s="9"/>
      <c r="R637" s="9"/>
      <c r="S637" s="9"/>
    </row>
    <row r="638" spans="1:19" x14ac:dyDescent="0.2">
      <c r="A638" t="s">
        <v>128</v>
      </c>
      <c r="B638" s="9" t="s">
        <v>1611</v>
      </c>
      <c r="C638" s="11" t="s">
        <v>1631</v>
      </c>
      <c r="D638" s="9" t="s">
        <v>43</v>
      </c>
      <c r="E638" s="9"/>
      <c r="F638" s="9" t="s">
        <v>1678</v>
      </c>
      <c r="G638" s="9" t="s">
        <v>1581</v>
      </c>
      <c r="H638" s="9" t="s">
        <v>1613</v>
      </c>
      <c r="I638" s="9"/>
      <c r="J638" s="9"/>
      <c r="K638" s="9"/>
      <c r="L638" s="9"/>
      <c r="M638" s="9"/>
      <c r="N638" s="9"/>
      <c r="O638" s="9"/>
      <c r="P638" s="9"/>
      <c r="Q638" s="9"/>
      <c r="R638" s="9"/>
      <c r="S638" s="9"/>
    </row>
    <row r="639" spans="1:19" x14ac:dyDescent="0.2">
      <c r="A639" t="s">
        <v>128</v>
      </c>
      <c r="B639" s="9" t="s">
        <v>1614</v>
      </c>
      <c r="C639" s="9" t="s">
        <v>1679</v>
      </c>
      <c r="D639" s="9" t="s">
        <v>1680</v>
      </c>
      <c r="E639" s="9" t="s">
        <v>1681</v>
      </c>
      <c r="F639" s="9" t="s">
        <v>1682</v>
      </c>
      <c r="G639" s="9" t="s">
        <v>1617</v>
      </c>
      <c r="H639" s="9" t="s">
        <v>1618</v>
      </c>
      <c r="I639" s="9"/>
      <c r="J639" s="9"/>
      <c r="K639" s="9"/>
      <c r="L639" s="9"/>
      <c r="M639" s="9"/>
      <c r="N639" s="9"/>
      <c r="O639" s="9"/>
      <c r="P639" s="9"/>
      <c r="Q639" s="9"/>
      <c r="R639" s="9"/>
      <c r="S639" s="9"/>
    </row>
    <row r="640" spans="1:19" x14ac:dyDescent="0.2">
      <c r="A640" t="s">
        <v>128</v>
      </c>
      <c r="B640" s="9" t="s">
        <v>1619</v>
      </c>
      <c r="C640" s="11" t="s">
        <v>1631</v>
      </c>
      <c r="D640" s="9" t="s">
        <v>43</v>
      </c>
      <c r="E640" s="9"/>
      <c r="F640" s="9" t="s">
        <v>1683</v>
      </c>
      <c r="G640" s="9" t="s">
        <v>1482</v>
      </c>
      <c r="H640" s="9" t="s">
        <v>1621</v>
      </c>
      <c r="I640" s="9"/>
      <c r="J640" s="9"/>
      <c r="K640" s="9"/>
      <c r="L640" s="9"/>
      <c r="M640" s="9"/>
      <c r="N640" s="9"/>
      <c r="O640" s="9"/>
      <c r="P640" s="9"/>
      <c r="Q640" s="9"/>
      <c r="R640" s="9"/>
      <c r="S640" s="9"/>
    </row>
    <row r="641" spans="1:19" x14ac:dyDescent="0.2">
      <c r="A641" t="s">
        <v>128</v>
      </c>
      <c r="B641" s="9" t="s">
        <v>1622</v>
      </c>
      <c r="C641" s="11" t="s">
        <v>1631</v>
      </c>
      <c r="D641" s="9" t="s">
        <v>1684</v>
      </c>
      <c r="E641" s="9"/>
      <c r="F641" s="9" t="s">
        <v>1684</v>
      </c>
      <c r="G641" s="9" t="s">
        <v>1482</v>
      </c>
      <c r="H641" s="9" t="s">
        <v>1624</v>
      </c>
      <c r="I641" s="9"/>
      <c r="J641" s="9"/>
      <c r="K641" s="9"/>
      <c r="L641" s="9"/>
      <c r="M641" s="9"/>
      <c r="N641" s="9"/>
      <c r="O641" s="9"/>
      <c r="P641" s="9"/>
      <c r="Q641" s="9"/>
      <c r="R641" s="9"/>
      <c r="S641" s="9"/>
    </row>
    <row r="642" spans="1:19" x14ac:dyDescent="0.2">
      <c r="A642" t="s">
        <v>128</v>
      </c>
      <c r="B642" s="9" t="s">
        <v>1625</v>
      </c>
      <c r="C642" s="11" t="s">
        <v>1631</v>
      </c>
      <c r="D642" s="9" t="s">
        <v>43</v>
      </c>
      <c r="E642" s="9"/>
      <c r="F642" s="9" t="s">
        <v>1685</v>
      </c>
      <c r="G642" s="9">
        <v>34</v>
      </c>
      <c r="H642" s="9" t="s">
        <v>1627</v>
      </c>
      <c r="I642" s="9"/>
      <c r="J642" s="9"/>
      <c r="K642" s="9"/>
      <c r="L642" s="9"/>
      <c r="M642" s="9"/>
      <c r="N642" s="9"/>
      <c r="O642" s="9"/>
      <c r="P642" s="9"/>
      <c r="Q642" s="9"/>
      <c r="R642" s="9"/>
      <c r="S642" s="9"/>
    </row>
    <row r="643" spans="1:19" x14ac:dyDescent="0.2">
      <c r="A643" t="s">
        <v>128</v>
      </c>
      <c r="B643" s="9" t="s">
        <v>1628</v>
      </c>
      <c r="C643" s="11" t="s">
        <v>1631</v>
      </c>
      <c r="D643" s="9" t="s">
        <v>1686</v>
      </c>
      <c r="E643" s="9"/>
      <c r="F643" s="9" t="s">
        <v>1687</v>
      </c>
      <c r="G643" s="9" t="s">
        <v>1482</v>
      </c>
      <c r="H643" s="9" t="s">
        <v>1630</v>
      </c>
      <c r="I643" s="9"/>
      <c r="J643" s="9"/>
      <c r="K643" s="9"/>
      <c r="L643" s="9"/>
      <c r="M643" s="9"/>
      <c r="N643" s="9"/>
      <c r="O643" s="9"/>
      <c r="P643" s="9"/>
      <c r="Q643" s="9"/>
      <c r="R643" s="9"/>
      <c r="S643" s="9"/>
    </row>
    <row r="644" spans="1:19" x14ac:dyDescent="0.2">
      <c r="A644" t="s">
        <v>128</v>
      </c>
      <c r="B644" s="9" t="s">
        <v>1688</v>
      </c>
      <c r="C644" s="11" t="s">
        <v>1631</v>
      </c>
      <c r="D644" s="9" t="s">
        <v>1680</v>
      </c>
      <c r="E644" s="9" t="s">
        <v>1681</v>
      </c>
      <c r="F644" s="9" t="s">
        <v>1689</v>
      </c>
      <c r="G644" s="9" t="s">
        <v>1617</v>
      </c>
      <c r="H644" s="9" t="s">
        <v>1690</v>
      </c>
      <c r="I644" s="9"/>
      <c r="J644" s="9"/>
      <c r="K644" s="9"/>
      <c r="L644" s="9"/>
      <c r="M644" s="9"/>
      <c r="N644" s="9"/>
      <c r="O644" s="9"/>
      <c r="P644" s="9"/>
      <c r="Q644" s="9"/>
      <c r="R644" s="9"/>
      <c r="S644" s="9"/>
    </row>
    <row r="645" spans="1:19" x14ac:dyDescent="0.2">
      <c r="A645" t="s">
        <v>128</v>
      </c>
      <c r="B645" s="9" t="s">
        <v>1691</v>
      </c>
      <c r="C645" s="11" t="s">
        <v>1631</v>
      </c>
      <c r="D645" s="9" t="s">
        <v>43</v>
      </c>
      <c r="E645" s="9" t="s">
        <v>1692</v>
      </c>
      <c r="F645" s="9" t="s">
        <v>43</v>
      </c>
      <c r="G645" s="9" t="s">
        <v>1482</v>
      </c>
      <c r="H645" s="9" t="s">
        <v>1693</v>
      </c>
      <c r="I645" s="9"/>
      <c r="J645" s="9"/>
      <c r="K645" s="9"/>
      <c r="L645" s="9"/>
      <c r="M645" s="9"/>
      <c r="N645" s="9"/>
      <c r="O645" s="9"/>
      <c r="P645" s="9"/>
      <c r="Q645" s="9"/>
      <c r="R645" s="9"/>
      <c r="S645" s="9"/>
    </row>
    <row r="646" spans="1:19" x14ac:dyDescent="0.2">
      <c r="A646" t="s">
        <v>128</v>
      </c>
      <c r="B646" s="9" t="s">
        <v>1691</v>
      </c>
      <c r="C646" s="11" t="s">
        <v>1631</v>
      </c>
      <c r="D646" s="9" t="s">
        <v>43</v>
      </c>
      <c r="E646" s="9"/>
      <c r="F646" s="9" t="s">
        <v>1694</v>
      </c>
      <c r="G646" s="9" t="s">
        <v>1482</v>
      </c>
      <c r="H646" s="9" t="s">
        <v>1695</v>
      </c>
      <c r="I646" s="9"/>
      <c r="J646" s="9"/>
      <c r="K646" s="9"/>
      <c r="L646" s="9"/>
      <c r="M646" s="9"/>
      <c r="N646" s="9"/>
      <c r="O646" s="9"/>
      <c r="P646" s="9"/>
      <c r="Q646" s="9"/>
      <c r="R646" s="9"/>
      <c r="S646" s="9"/>
    </row>
    <row r="647" spans="1:19" x14ac:dyDescent="0.2">
      <c r="A647" t="s">
        <v>128</v>
      </c>
      <c r="B647" s="9" t="s">
        <v>1696</v>
      </c>
      <c r="C647" s="11" t="s">
        <v>1631</v>
      </c>
      <c r="D647" s="9" t="s">
        <v>1697</v>
      </c>
      <c r="E647" s="9" t="s">
        <v>1698</v>
      </c>
      <c r="F647" s="9" t="s">
        <v>1697</v>
      </c>
      <c r="G647" s="9" t="s">
        <v>1699</v>
      </c>
      <c r="H647" s="9" t="s">
        <v>1700</v>
      </c>
      <c r="I647" s="9"/>
      <c r="J647" s="9"/>
      <c r="K647" s="9"/>
      <c r="L647" s="9"/>
      <c r="M647" s="9"/>
      <c r="N647" s="9"/>
      <c r="O647" s="9"/>
      <c r="P647" s="9"/>
      <c r="Q647" s="9"/>
      <c r="R647" s="9"/>
      <c r="S647" s="9"/>
    </row>
    <row r="648" spans="1:19" x14ac:dyDescent="0.2">
      <c r="A648" t="s">
        <v>128</v>
      </c>
      <c r="B648" s="9" t="s">
        <v>1691</v>
      </c>
      <c r="C648" s="11" t="s">
        <v>1631</v>
      </c>
      <c r="D648" s="9" t="s">
        <v>1701</v>
      </c>
      <c r="E648" s="9"/>
      <c r="F648" s="9" t="s">
        <v>1701</v>
      </c>
      <c r="G648" s="9" t="s">
        <v>1482</v>
      </c>
      <c r="H648" s="9" t="s">
        <v>1702</v>
      </c>
      <c r="I648" s="9"/>
      <c r="J648" s="9"/>
      <c r="K648" s="9"/>
      <c r="L648" s="9"/>
      <c r="M648" s="9"/>
      <c r="N648" s="9"/>
      <c r="O648" s="9"/>
      <c r="P648" s="9"/>
      <c r="Q648" s="9"/>
      <c r="R648" s="9"/>
      <c r="S648" s="9"/>
    </row>
    <row r="649" spans="1:19" x14ac:dyDescent="0.2">
      <c r="A649" t="s">
        <v>147</v>
      </c>
      <c r="B649" s="9" t="s">
        <v>1703</v>
      </c>
      <c r="C649" s="11" t="s">
        <v>1631</v>
      </c>
      <c r="D649" s="9" t="s">
        <v>1704</v>
      </c>
      <c r="E649" s="9" t="s">
        <v>1704</v>
      </c>
      <c r="F649" s="9" t="s">
        <v>1705</v>
      </c>
      <c r="G649" s="9"/>
      <c r="H649" s="9" t="s">
        <v>1706</v>
      </c>
      <c r="I649" s="9"/>
      <c r="J649" s="9"/>
      <c r="K649" s="9"/>
      <c r="L649" s="9"/>
      <c r="M649" s="9"/>
      <c r="N649" s="9"/>
      <c r="O649" s="9"/>
      <c r="P649" s="9"/>
      <c r="Q649" s="9"/>
      <c r="R649" s="9"/>
      <c r="S649" s="9"/>
    </row>
    <row r="650" spans="1:19" x14ac:dyDescent="0.2">
      <c r="A650" t="s">
        <v>128</v>
      </c>
      <c r="B650" s="9" t="s">
        <v>1707</v>
      </c>
      <c r="C650" s="11" t="s">
        <v>1631</v>
      </c>
      <c r="D650" s="9" t="s">
        <v>43</v>
      </c>
      <c r="E650" s="9"/>
      <c r="F650" s="9" t="s">
        <v>1708</v>
      </c>
      <c r="G650" s="9" t="s">
        <v>1709</v>
      </c>
      <c r="H650" s="9" t="s">
        <v>1710</v>
      </c>
      <c r="I650" s="9"/>
      <c r="J650" s="9"/>
      <c r="K650" s="9"/>
      <c r="L650" s="9"/>
      <c r="M650" s="9"/>
      <c r="N650" s="9"/>
      <c r="O650" s="9"/>
      <c r="P650" s="9"/>
      <c r="Q650" s="9"/>
      <c r="R650" s="9"/>
      <c r="S650" s="9"/>
    </row>
    <row r="651" spans="1:19" x14ac:dyDescent="0.2">
      <c r="A651" t="s">
        <v>32</v>
      </c>
      <c r="B651" s="9" t="s">
        <v>1711</v>
      </c>
      <c r="C651" s="9" t="s">
        <v>1712</v>
      </c>
      <c r="D651" s="9" t="s">
        <v>1713</v>
      </c>
      <c r="E651" s="9"/>
      <c r="F651" s="9" t="s">
        <v>1713</v>
      </c>
      <c r="G651" s="9"/>
      <c r="H651" s="9" t="s">
        <v>1714</v>
      </c>
      <c r="I651" s="9"/>
      <c r="J651" s="9"/>
      <c r="K651" s="9"/>
      <c r="L651" s="9"/>
      <c r="M651" s="9"/>
      <c r="N651" s="9"/>
      <c r="O651" s="9"/>
      <c r="P651" s="9"/>
      <c r="Q651" s="9"/>
      <c r="R651" s="9"/>
      <c r="S651" s="9"/>
    </row>
    <row r="652" spans="1:19" x14ac:dyDescent="0.2">
      <c r="A652" t="s">
        <v>32</v>
      </c>
      <c r="B652" s="9" t="s">
        <v>1715</v>
      </c>
      <c r="C652" s="11" t="s">
        <v>1631</v>
      </c>
      <c r="D652" s="9" t="s">
        <v>1716</v>
      </c>
      <c r="E652" s="9"/>
      <c r="F652" s="9" t="s">
        <v>1717</v>
      </c>
      <c r="G652" s="9"/>
      <c r="H652" s="9" t="s">
        <v>1718</v>
      </c>
      <c r="I652" s="9"/>
      <c r="J652" s="9"/>
      <c r="K652" s="9"/>
      <c r="L652" s="9"/>
      <c r="M652" s="9"/>
      <c r="N652" s="9"/>
      <c r="O652" s="9"/>
      <c r="P652" s="9"/>
      <c r="Q652" s="9"/>
      <c r="R652" s="9"/>
      <c r="S652" s="9"/>
    </row>
    <row r="653" spans="1:19" x14ac:dyDescent="0.2">
      <c r="A653" t="s">
        <v>128</v>
      </c>
      <c r="B653" s="9" t="s">
        <v>1719</v>
      </c>
      <c r="C653" s="11" t="s">
        <v>1631</v>
      </c>
      <c r="D653" s="9" t="s">
        <v>1720</v>
      </c>
      <c r="E653" s="9"/>
      <c r="F653" s="9" t="s">
        <v>1721</v>
      </c>
      <c r="G653" s="9" t="s">
        <v>1482</v>
      </c>
      <c r="H653" s="9" t="s">
        <v>1722</v>
      </c>
      <c r="I653" s="9"/>
      <c r="J653" s="9"/>
      <c r="K653" s="9"/>
      <c r="L653" s="9"/>
      <c r="M653" s="9"/>
      <c r="N653" s="9"/>
      <c r="O653" s="9"/>
      <c r="P653" s="9"/>
      <c r="Q653" s="9"/>
      <c r="R653" s="9"/>
      <c r="S653" s="9"/>
    </row>
    <row r="654" spans="1:19" x14ac:dyDescent="0.2">
      <c r="A654" t="s">
        <v>128</v>
      </c>
      <c r="B654" s="9" t="s">
        <v>1723</v>
      </c>
      <c r="C654" s="11" t="s">
        <v>1631</v>
      </c>
      <c r="D654" s="9" t="s">
        <v>1724</v>
      </c>
      <c r="E654" s="9"/>
      <c r="F654" s="9" t="s">
        <v>1724</v>
      </c>
      <c r="G654" s="9"/>
      <c r="H654" s="9" t="s">
        <v>1725</v>
      </c>
      <c r="I654" s="9"/>
      <c r="J654" s="9"/>
      <c r="K654" s="9"/>
      <c r="L654" s="9"/>
      <c r="M654" s="9"/>
      <c r="N654" s="9"/>
      <c r="O654" s="9"/>
      <c r="P654" s="9"/>
      <c r="Q654" s="9"/>
      <c r="R654" s="9"/>
      <c r="S654" s="9"/>
    </row>
    <row r="655" spans="1:19" x14ac:dyDescent="0.2">
      <c r="A655" t="s">
        <v>128</v>
      </c>
      <c r="B655" s="9" t="s">
        <v>1726</v>
      </c>
      <c r="C655" s="11" t="s">
        <v>1631</v>
      </c>
      <c r="D655" s="9" t="s">
        <v>43</v>
      </c>
      <c r="E655" s="9" t="s">
        <v>1727</v>
      </c>
      <c r="F655" s="9" t="s">
        <v>1728</v>
      </c>
      <c r="G655" s="9" t="s">
        <v>1482</v>
      </c>
      <c r="H655" s="9" t="s">
        <v>1729</v>
      </c>
      <c r="I655" s="9"/>
      <c r="J655" s="9"/>
      <c r="K655" s="9"/>
      <c r="L655" s="9"/>
      <c r="M655" s="9"/>
      <c r="N655" s="9"/>
      <c r="O655" s="9"/>
      <c r="P655" s="9"/>
      <c r="Q655" s="9"/>
      <c r="R655" s="9"/>
      <c r="S655" s="9"/>
    </row>
    <row r="656" spans="1:19" x14ac:dyDescent="0.2">
      <c r="A656" t="s">
        <v>128</v>
      </c>
      <c r="B656" s="9" t="s">
        <v>1730</v>
      </c>
      <c r="C656" s="11" t="s">
        <v>1631</v>
      </c>
      <c r="D656" s="9" t="s">
        <v>43</v>
      </c>
      <c r="E656" s="9"/>
      <c r="F656" s="9" t="s">
        <v>1731</v>
      </c>
      <c r="G656" s="9" t="s">
        <v>1482</v>
      </c>
      <c r="H656" s="9" t="s">
        <v>1732</v>
      </c>
      <c r="I656" s="9"/>
      <c r="J656" s="9"/>
      <c r="K656" s="9"/>
      <c r="L656" s="9"/>
      <c r="M656" s="9"/>
      <c r="N656" s="9"/>
      <c r="O656" s="9"/>
      <c r="P656" s="9"/>
      <c r="Q656" s="9"/>
      <c r="R656" s="9"/>
      <c r="S656" s="9"/>
    </row>
    <row r="657" spans="1:19" x14ac:dyDescent="0.2">
      <c r="A657" t="s">
        <v>128</v>
      </c>
      <c r="B657" s="9" t="s">
        <v>1733</v>
      </c>
      <c r="C657" s="11" t="s">
        <v>1631</v>
      </c>
      <c r="D657" s="9" t="s">
        <v>1734</v>
      </c>
      <c r="E657" s="9"/>
      <c r="F657" s="9" t="s">
        <v>1735</v>
      </c>
      <c r="G657" s="9" t="s">
        <v>1736</v>
      </c>
      <c r="H657" s="9" t="s">
        <v>1737</v>
      </c>
      <c r="I657" s="9"/>
      <c r="J657" s="9"/>
      <c r="K657" s="9"/>
      <c r="L657" s="9"/>
      <c r="M657" s="9"/>
      <c r="N657" s="9"/>
      <c r="O657" s="9"/>
      <c r="P657" s="9"/>
      <c r="Q657" s="9"/>
      <c r="R657" s="9"/>
      <c r="S657" s="9"/>
    </row>
    <row r="658" spans="1:19" x14ac:dyDescent="0.2">
      <c r="A658" t="s">
        <v>128</v>
      </c>
      <c r="B658" s="9" t="s">
        <v>1738</v>
      </c>
      <c r="C658" s="11" t="s">
        <v>1631</v>
      </c>
      <c r="D658" s="9" t="s">
        <v>1739</v>
      </c>
      <c r="E658" s="9" t="s">
        <v>1740</v>
      </c>
      <c r="F658" s="9" t="s">
        <v>1739</v>
      </c>
      <c r="G658" s="9"/>
      <c r="H658" s="9" t="s">
        <v>1741</v>
      </c>
      <c r="I658" s="9"/>
      <c r="J658" s="9"/>
      <c r="K658" s="9"/>
      <c r="L658" s="9"/>
      <c r="M658" s="9"/>
      <c r="N658" s="9"/>
      <c r="O658" s="9"/>
      <c r="P658" s="9"/>
      <c r="Q658" s="9"/>
      <c r="R658" s="9"/>
      <c r="S658" s="9"/>
    </row>
    <row r="659" spans="1:19" x14ac:dyDescent="0.2">
      <c r="A659" t="s">
        <v>128</v>
      </c>
      <c r="B659" s="9" t="s">
        <v>1335</v>
      </c>
      <c r="C659" s="11" t="s">
        <v>1631</v>
      </c>
      <c r="D659" s="9" t="s">
        <v>1742</v>
      </c>
      <c r="E659" s="9"/>
      <c r="F659" s="9" t="s">
        <v>1743</v>
      </c>
      <c r="G659" s="9" t="s">
        <v>1744</v>
      </c>
      <c r="H659" s="9" t="s">
        <v>1745</v>
      </c>
      <c r="I659" s="9"/>
      <c r="J659" s="9"/>
      <c r="K659" s="9"/>
      <c r="L659" s="9"/>
      <c r="M659" s="9"/>
      <c r="N659" s="9"/>
      <c r="O659" s="9"/>
      <c r="P659" s="9"/>
      <c r="Q659" s="9"/>
      <c r="R659" s="9"/>
      <c r="S659" s="9"/>
    </row>
    <row r="660" spans="1:19" x14ac:dyDescent="0.2">
      <c r="A660" t="s">
        <v>128</v>
      </c>
      <c r="B660" s="9" t="s">
        <v>1746</v>
      </c>
      <c r="C660" s="11" t="s">
        <v>1631</v>
      </c>
      <c r="D660" s="9" t="s">
        <v>1747</v>
      </c>
      <c r="E660" s="9"/>
      <c r="F660" s="9" t="s">
        <v>1748</v>
      </c>
      <c r="G660" s="9"/>
      <c r="H660" s="9" t="s">
        <v>1749</v>
      </c>
      <c r="I660" s="9"/>
      <c r="J660" s="9"/>
      <c r="K660" s="9"/>
      <c r="L660" s="9"/>
      <c r="M660" s="9"/>
      <c r="N660" s="9"/>
      <c r="O660" s="9"/>
      <c r="P660" s="9"/>
      <c r="Q660" s="9"/>
      <c r="R660" s="9"/>
      <c r="S660" s="9"/>
    </row>
    <row r="661" spans="1:19" x14ac:dyDescent="0.2">
      <c r="A661" t="s">
        <v>128</v>
      </c>
      <c r="B661" s="9" t="s">
        <v>1750</v>
      </c>
      <c r="C661" s="11" t="s">
        <v>1631</v>
      </c>
      <c r="D661" s="9" t="s">
        <v>1751</v>
      </c>
      <c r="E661" s="9"/>
      <c r="F661" s="9" t="s">
        <v>1751</v>
      </c>
      <c r="G661" s="9"/>
      <c r="H661" s="9" t="s">
        <v>1752</v>
      </c>
      <c r="I661" s="9"/>
      <c r="J661" s="9"/>
      <c r="K661" s="9"/>
      <c r="L661" s="9"/>
      <c r="M661" s="9"/>
      <c r="N661" s="9"/>
      <c r="O661" s="9"/>
      <c r="P661" s="9"/>
      <c r="Q661" s="9"/>
      <c r="R661" s="9"/>
      <c r="S661" s="9"/>
    </row>
    <row r="662" spans="1:19" x14ac:dyDescent="0.2">
      <c r="A662" t="s">
        <v>128</v>
      </c>
      <c r="B662" s="9" t="s">
        <v>1753</v>
      </c>
      <c r="C662" s="11" t="s">
        <v>1631</v>
      </c>
      <c r="D662" s="9" t="s">
        <v>1637</v>
      </c>
      <c r="E662" s="9"/>
      <c r="F662" s="9" t="s">
        <v>1754</v>
      </c>
      <c r="G662" s="9"/>
      <c r="H662" s="9" t="s">
        <v>1755</v>
      </c>
      <c r="I662" s="9"/>
      <c r="J662" s="9"/>
      <c r="K662" s="9"/>
      <c r="L662" s="9"/>
      <c r="M662" s="9"/>
      <c r="N662" s="9"/>
      <c r="O662" s="9"/>
      <c r="P662" s="9"/>
      <c r="Q662" s="9"/>
      <c r="R662" s="9"/>
      <c r="S662" s="9"/>
    </row>
    <row r="663" spans="1:19" x14ac:dyDescent="0.2">
      <c r="A663" t="s">
        <v>128</v>
      </c>
      <c r="B663" s="9" t="s">
        <v>1756</v>
      </c>
      <c r="C663" s="11" t="s">
        <v>1631</v>
      </c>
      <c r="D663" s="9" t="s">
        <v>1757</v>
      </c>
      <c r="E663" s="9" t="s">
        <v>1758</v>
      </c>
      <c r="F663" s="9" t="s">
        <v>1759</v>
      </c>
      <c r="G663" s="9"/>
      <c r="H663" s="9" t="s">
        <v>1760</v>
      </c>
      <c r="I663" s="9"/>
      <c r="J663" s="9"/>
      <c r="K663" s="9"/>
      <c r="L663" s="9"/>
      <c r="M663" s="9"/>
      <c r="N663" s="9"/>
      <c r="O663" s="9"/>
      <c r="P663" s="9"/>
      <c r="Q663" s="9"/>
      <c r="R663" s="9"/>
      <c r="S663" s="9"/>
    </row>
    <row r="664" spans="1:19" x14ac:dyDescent="0.2">
      <c r="A664" t="s">
        <v>128</v>
      </c>
      <c r="B664" s="9" t="s">
        <v>1761</v>
      </c>
      <c r="C664" s="11" t="s">
        <v>1631</v>
      </c>
      <c r="D664" s="9" t="s">
        <v>1762</v>
      </c>
      <c r="E664" s="9"/>
      <c r="F664" s="9" t="s">
        <v>1762</v>
      </c>
      <c r="G664" s="9"/>
      <c r="H664" s="9" t="s">
        <v>1763</v>
      </c>
      <c r="I664" s="9"/>
      <c r="J664" s="9"/>
      <c r="K664" s="9"/>
      <c r="L664" s="9"/>
      <c r="M664" s="9"/>
      <c r="N664" s="9"/>
      <c r="O664" s="9"/>
      <c r="P664" s="9"/>
      <c r="Q664" s="9"/>
      <c r="R664" s="9"/>
      <c r="S664" s="9"/>
    </row>
    <row r="665" spans="1:19" x14ac:dyDescent="0.2">
      <c r="A665" t="s">
        <v>128</v>
      </c>
      <c r="B665" s="9" t="s">
        <v>1764</v>
      </c>
      <c r="C665" s="11" t="s">
        <v>1631</v>
      </c>
      <c r="D665" s="9" t="s">
        <v>1765</v>
      </c>
      <c r="E665" s="9"/>
      <c r="F665" s="9" t="s">
        <v>1765</v>
      </c>
      <c r="G665" s="9"/>
      <c r="H665" s="9" t="s">
        <v>1766</v>
      </c>
      <c r="I665" s="9"/>
      <c r="J665" s="9"/>
      <c r="K665" s="9"/>
      <c r="L665" s="9"/>
      <c r="M665" s="9"/>
      <c r="N665" s="9"/>
      <c r="O665" s="9"/>
      <c r="P665" s="9"/>
      <c r="Q665" s="9"/>
      <c r="R665" s="9"/>
      <c r="S665" s="9"/>
    </row>
    <row r="666" spans="1:19" x14ac:dyDescent="0.2">
      <c r="A666" t="s">
        <v>128</v>
      </c>
      <c r="B666" s="9" t="s">
        <v>1767</v>
      </c>
      <c r="C666" s="11" t="s">
        <v>1631</v>
      </c>
      <c r="D666" s="9" t="s">
        <v>1768</v>
      </c>
      <c r="E666" s="9"/>
      <c r="F666" s="9" t="s">
        <v>1768</v>
      </c>
      <c r="G666" s="9"/>
      <c r="H666" s="9" t="s">
        <v>1769</v>
      </c>
      <c r="I666" s="9"/>
      <c r="J666" s="9"/>
      <c r="K666" s="9"/>
      <c r="L666" s="9"/>
      <c r="M666" s="9"/>
      <c r="N666" s="9"/>
      <c r="O666" s="9"/>
      <c r="P666" s="9"/>
      <c r="Q666" s="9"/>
      <c r="R666" s="9"/>
      <c r="S666" s="9"/>
    </row>
    <row r="667" spans="1:19" x14ac:dyDescent="0.2">
      <c r="A667" t="s">
        <v>128</v>
      </c>
      <c r="B667" s="9" t="s">
        <v>1770</v>
      </c>
      <c r="C667" s="11" t="s">
        <v>1631</v>
      </c>
      <c r="D667" s="9" t="s">
        <v>1771</v>
      </c>
      <c r="E667" s="9" t="s">
        <v>1772</v>
      </c>
      <c r="F667" s="9" t="s">
        <v>1771</v>
      </c>
      <c r="G667" s="9"/>
      <c r="H667" s="9" t="s">
        <v>1773</v>
      </c>
      <c r="I667" s="9"/>
      <c r="J667" s="9"/>
      <c r="K667" s="9"/>
      <c r="L667" s="9"/>
      <c r="M667" s="9"/>
      <c r="N667" s="9"/>
      <c r="O667" s="9"/>
      <c r="P667" s="9"/>
      <c r="Q667" s="9"/>
      <c r="R667" s="9"/>
      <c r="S667" s="9"/>
    </row>
    <row r="668" spans="1:19" x14ac:dyDescent="0.2">
      <c r="A668" t="s">
        <v>147</v>
      </c>
      <c r="B668" s="9" t="s">
        <v>1774</v>
      </c>
      <c r="C668" s="11" t="s">
        <v>1631</v>
      </c>
      <c r="D668" s="9" t="s">
        <v>1775</v>
      </c>
      <c r="E668" s="9"/>
      <c r="F668" s="9" t="s">
        <v>1775</v>
      </c>
      <c r="G668" s="9"/>
      <c r="H668" s="9" t="s">
        <v>1776</v>
      </c>
      <c r="I668" s="9"/>
      <c r="J668" s="9"/>
      <c r="K668" s="9"/>
      <c r="L668" s="9"/>
      <c r="M668" s="9"/>
      <c r="N668" s="9"/>
      <c r="O668" s="9"/>
      <c r="P668" s="9"/>
      <c r="Q668" s="9"/>
      <c r="R668" s="9"/>
      <c r="S668" s="9"/>
    </row>
    <row r="669" spans="1:19" x14ac:dyDescent="0.2">
      <c r="A669" t="s">
        <v>147</v>
      </c>
      <c r="B669" s="9" t="s">
        <v>1777</v>
      </c>
      <c r="C669" s="11" t="s">
        <v>1631</v>
      </c>
      <c r="D669" s="9" t="s">
        <v>1778</v>
      </c>
      <c r="E669" s="9"/>
      <c r="F669" s="9" t="s">
        <v>1778</v>
      </c>
      <c r="G669" s="9" t="s">
        <v>1779</v>
      </c>
      <c r="H669" s="9" t="s">
        <v>1780</v>
      </c>
      <c r="I669" s="9"/>
      <c r="J669" s="9"/>
      <c r="K669" s="9"/>
      <c r="L669" s="9"/>
      <c r="M669" s="9"/>
      <c r="N669" s="9"/>
      <c r="O669" s="9"/>
      <c r="P669" s="9"/>
      <c r="Q669" s="9"/>
      <c r="R669" s="9"/>
      <c r="S669" s="9"/>
    </row>
    <row r="670" spans="1:19" x14ac:dyDescent="0.2">
      <c r="A670" t="s">
        <v>147</v>
      </c>
      <c r="B670" s="9" t="s">
        <v>1781</v>
      </c>
      <c r="C670" s="9" t="s">
        <v>1782</v>
      </c>
      <c r="D670" s="9" t="s">
        <v>1778</v>
      </c>
      <c r="E670" s="9"/>
      <c r="F670" s="9" t="s">
        <v>1778</v>
      </c>
      <c r="G670" s="9" t="s">
        <v>880</v>
      </c>
      <c r="H670" s="9" t="s">
        <v>1783</v>
      </c>
      <c r="I670" s="9"/>
      <c r="J670" s="9"/>
      <c r="K670" s="9"/>
      <c r="L670" s="9"/>
      <c r="M670" s="9"/>
      <c r="N670" s="9"/>
      <c r="O670" s="9"/>
      <c r="P670" s="9"/>
      <c r="Q670" s="9"/>
      <c r="R670" s="9"/>
      <c r="S670" s="9"/>
    </row>
    <row r="671" spans="1:19" x14ac:dyDescent="0.2">
      <c r="A671" t="s">
        <v>128</v>
      </c>
      <c r="B671" s="9" t="s">
        <v>1784</v>
      </c>
      <c r="C671" s="11" t="s">
        <v>1631</v>
      </c>
      <c r="D671" s="9" t="s">
        <v>1785</v>
      </c>
      <c r="E671" s="9"/>
      <c r="F671" s="9" t="s">
        <v>1786</v>
      </c>
      <c r="G671" s="9" t="s">
        <v>978</v>
      </c>
      <c r="H671" s="9" t="s">
        <v>1787</v>
      </c>
      <c r="I671" s="9"/>
      <c r="J671" s="9"/>
      <c r="K671" s="9"/>
      <c r="L671" s="9"/>
      <c r="M671" s="9"/>
      <c r="N671" s="9"/>
      <c r="O671" s="9"/>
      <c r="P671" s="9"/>
      <c r="Q671" s="9"/>
      <c r="R671" s="9"/>
      <c r="S671" s="9"/>
    </row>
    <row r="672" spans="1:19" x14ac:dyDescent="0.2">
      <c r="A672" t="s">
        <v>32</v>
      </c>
      <c r="B672" s="9" t="s">
        <v>1788</v>
      </c>
      <c r="C672" s="11" t="s">
        <v>1631</v>
      </c>
      <c r="D672" s="9" t="s">
        <v>1789</v>
      </c>
      <c r="E672" s="9" t="s">
        <v>1790</v>
      </c>
      <c r="F672" s="9" t="s">
        <v>1791</v>
      </c>
      <c r="G672" s="9"/>
      <c r="H672" s="9" t="s">
        <v>1792</v>
      </c>
      <c r="I672" s="9"/>
      <c r="J672" s="9"/>
      <c r="K672" s="9"/>
      <c r="L672" s="9"/>
      <c r="M672" s="9"/>
      <c r="N672" s="9"/>
      <c r="O672" s="9"/>
      <c r="P672" s="9"/>
      <c r="Q672" s="9"/>
      <c r="R672" s="9"/>
      <c r="S672" s="9"/>
    </row>
    <row r="673" spans="1:19" x14ac:dyDescent="0.2">
      <c r="A673" t="s">
        <v>128</v>
      </c>
      <c r="B673" s="9" t="s">
        <v>1793</v>
      </c>
      <c r="C673" s="9" t="s">
        <v>1794</v>
      </c>
      <c r="D673" s="9" t="s">
        <v>1795</v>
      </c>
      <c r="E673" s="9"/>
      <c r="F673" s="9" t="s">
        <v>1796</v>
      </c>
      <c r="G673" s="9"/>
      <c r="H673" s="9" t="s">
        <v>1797</v>
      </c>
      <c r="I673" s="9"/>
      <c r="J673" s="9"/>
      <c r="K673" s="9"/>
      <c r="L673" s="9"/>
      <c r="M673" s="9"/>
      <c r="N673" s="9"/>
      <c r="O673" s="9"/>
      <c r="P673" s="9"/>
      <c r="Q673" s="9"/>
      <c r="R673" s="9"/>
      <c r="S673" s="9"/>
    </row>
    <row r="674" spans="1:19" x14ac:dyDescent="0.2">
      <c r="A674" t="s">
        <v>128</v>
      </c>
      <c r="B674" s="9" t="s">
        <v>1798</v>
      </c>
      <c r="C674" s="11" t="s">
        <v>1631</v>
      </c>
      <c r="D674" s="9" t="s">
        <v>1799</v>
      </c>
      <c r="E674" s="9" t="s">
        <v>1800</v>
      </c>
      <c r="F674" s="9" t="s">
        <v>1801</v>
      </c>
      <c r="G674" s="9" t="s">
        <v>1802</v>
      </c>
      <c r="H674" s="9" t="s">
        <v>1803</v>
      </c>
      <c r="I674" s="9"/>
      <c r="J674" s="9"/>
      <c r="K674" s="9"/>
      <c r="L674" s="9"/>
      <c r="M674" s="9"/>
      <c r="N674" s="9"/>
      <c r="O674" s="9"/>
      <c r="P674" s="9"/>
      <c r="Q674" s="9"/>
      <c r="R674" s="9"/>
      <c r="S674" s="9"/>
    </row>
    <row r="675" spans="1:19" x14ac:dyDescent="0.2">
      <c r="A675" t="s">
        <v>147</v>
      </c>
      <c r="B675" s="9" t="s">
        <v>1804</v>
      </c>
      <c r="C675" s="11" t="s">
        <v>1631</v>
      </c>
      <c r="D675" s="9" t="s">
        <v>1742</v>
      </c>
      <c r="E675" s="9" t="s">
        <v>1805</v>
      </c>
      <c r="F675" s="9" t="s">
        <v>1806</v>
      </c>
      <c r="G675" s="9"/>
      <c r="H675" s="9" t="s">
        <v>1807</v>
      </c>
      <c r="I675" s="9"/>
      <c r="J675" s="9"/>
      <c r="K675" s="9"/>
      <c r="L675" s="9"/>
      <c r="M675" s="9"/>
      <c r="N675" s="9"/>
      <c r="O675" s="9"/>
      <c r="P675" s="9"/>
      <c r="Q675" s="9"/>
      <c r="R675" s="9"/>
      <c r="S675" s="9"/>
    </row>
    <row r="676" spans="1:19" x14ac:dyDescent="0.2">
      <c r="A676" t="s">
        <v>32</v>
      </c>
      <c r="B676" s="9" t="s">
        <v>1808</v>
      </c>
      <c r="C676" s="11" t="s">
        <v>1631</v>
      </c>
      <c r="D676" s="9" t="s">
        <v>1809</v>
      </c>
      <c r="E676" s="9"/>
      <c r="F676" s="9" t="s">
        <v>1809</v>
      </c>
      <c r="G676" s="9"/>
      <c r="H676" s="9" t="s">
        <v>1810</v>
      </c>
      <c r="I676" s="9"/>
      <c r="J676" s="9"/>
      <c r="K676" s="9"/>
      <c r="L676" s="9"/>
      <c r="M676" s="9"/>
      <c r="N676" s="9"/>
      <c r="O676" s="9"/>
      <c r="P676" s="9"/>
      <c r="Q676" s="9"/>
      <c r="R676" s="9"/>
      <c r="S676" s="9"/>
    </row>
    <row r="677" spans="1:19" x14ac:dyDescent="0.2">
      <c r="A677" t="s">
        <v>128</v>
      </c>
      <c r="B677" s="9" t="s">
        <v>1811</v>
      </c>
      <c r="C677" s="11" t="s">
        <v>1631</v>
      </c>
      <c r="D677" s="9" t="s">
        <v>1799</v>
      </c>
      <c r="E677" s="9" t="s">
        <v>1800</v>
      </c>
      <c r="F677" s="9" t="s">
        <v>1812</v>
      </c>
      <c r="G677" s="9" t="s">
        <v>1813</v>
      </c>
      <c r="H677" s="9" t="s">
        <v>1814</v>
      </c>
      <c r="I677" s="9"/>
      <c r="J677" s="9"/>
      <c r="K677" s="9"/>
      <c r="L677" s="9"/>
      <c r="M677" s="9"/>
      <c r="N677" s="9"/>
      <c r="O677" s="9"/>
      <c r="P677" s="9"/>
      <c r="Q677" s="9"/>
      <c r="R677" s="9"/>
      <c r="S677" s="9"/>
    </row>
    <row r="678" spans="1:19" x14ac:dyDescent="0.2">
      <c r="A678" t="s">
        <v>128</v>
      </c>
      <c r="B678" s="9" t="s">
        <v>1815</v>
      </c>
      <c r="C678" s="11" t="s">
        <v>1631</v>
      </c>
      <c r="D678" s="9" t="s">
        <v>1656</v>
      </c>
      <c r="E678" s="9" t="s">
        <v>1816</v>
      </c>
      <c r="F678" s="9" t="s">
        <v>1817</v>
      </c>
      <c r="G678" s="9"/>
      <c r="H678" s="9" t="s">
        <v>1818</v>
      </c>
      <c r="I678" s="9"/>
      <c r="J678" s="9"/>
      <c r="K678" s="9"/>
      <c r="L678" s="9"/>
      <c r="M678" s="9"/>
      <c r="N678" s="9"/>
      <c r="O678" s="9"/>
      <c r="P678" s="9"/>
      <c r="Q678" s="9"/>
      <c r="R678" s="9"/>
      <c r="S678" s="9"/>
    </row>
    <row r="679" spans="1:19" x14ac:dyDescent="0.2">
      <c r="A679" t="s">
        <v>128</v>
      </c>
      <c r="B679" s="9" t="s">
        <v>1819</v>
      </c>
      <c r="C679" s="11" t="s">
        <v>1631</v>
      </c>
      <c r="D679" s="9" t="s">
        <v>1656</v>
      </c>
      <c r="E679" s="9" t="s">
        <v>1820</v>
      </c>
      <c r="F679" s="9" t="s">
        <v>1817</v>
      </c>
      <c r="G679" s="9"/>
      <c r="H679" s="9" t="s">
        <v>1821</v>
      </c>
      <c r="I679" s="9"/>
      <c r="J679" s="9"/>
      <c r="K679" s="9"/>
      <c r="L679" s="9"/>
      <c r="M679" s="9"/>
      <c r="N679" s="9"/>
      <c r="O679" s="9"/>
      <c r="P679" s="9"/>
      <c r="Q679" s="9"/>
      <c r="R679" s="9"/>
      <c r="S679" s="9"/>
    </row>
    <row r="680" spans="1:19" x14ac:dyDescent="0.2">
      <c r="A680" t="s">
        <v>128</v>
      </c>
      <c r="B680" s="9" t="s">
        <v>1822</v>
      </c>
      <c r="C680" s="11" t="s">
        <v>1631</v>
      </c>
      <c r="D680" s="9" t="s">
        <v>1656</v>
      </c>
      <c r="E680" s="9" t="s">
        <v>1823</v>
      </c>
      <c r="F680" s="9" t="s">
        <v>1656</v>
      </c>
      <c r="G680" s="9"/>
      <c r="H680" s="9" t="s">
        <v>1824</v>
      </c>
      <c r="I680" s="9"/>
      <c r="J680" s="9"/>
      <c r="K680" s="9"/>
      <c r="L680" s="9"/>
      <c r="M680" s="9"/>
      <c r="N680" s="9"/>
      <c r="O680" s="9"/>
      <c r="P680" s="9"/>
      <c r="Q680" s="9"/>
      <c r="R680" s="9"/>
      <c r="S680" s="9"/>
    </row>
    <row r="681" spans="1:19" x14ac:dyDescent="0.2">
      <c r="A681" t="s">
        <v>32</v>
      </c>
      <c r="B681" s="9" t="s">
        <v>1825</v>
      </c>
      <c r="C681" s="11" t="s">
        <v>1631</v>
      </c>
      <c r="D681" s="9" t="s">
        <v>1826</v>
      </c>
      <c r="E681" s="9"/>
      <c r="F681" s="9" t="s">
        <v>1826</v>
      </c>
      <c r="G681" s="9"/>
      <c r="H681" s="9" t="s">
        <v>1827</v>
      </c>
      <c r="I681" s="9"/>
      <c r="J681" s="9"/>
      <c r="K681" s="9"/>
      <c r="L681" s="9"/>
      <c r="M681" s="9"/>
      <c r="N681" s="9"/>
      <c r="O681" s="9"/>
      <c r="P681" s="9"/>
      <c r="Q681" s="9"/>
      <c r="R681" s="9"/>
      <c r="S681" s="9"/>
    </row>
    <row r="682" spans="1:19" x14ac:dyDescent="0.2">
      <c r="A682" t="s">
        <v>128</v>
      </c>
      <c r="B682" s="9" t="s">
        <v>1828</v>
      </c>
      <c r="C682" s="11" t="s">
        <v>1631</v>
      </c>
      <c r="D682" s="9" t="s">
        <v>1829</v>
      </c>
      <c r="E682" s="9" t="s">
        <v>1826</v>
      </c>
      <c r="F682" s="9" t="s">
        <v>1829</v>
      </c>
      <c r="G682" s="9"/>
      <c r="H682" s="9" t="s">
        <v>1830</v>
      </c>
      <c r="I682" s="9"/>
      <c r="J682" s="9"/>
      <c r="K682" s="9"/>
      <c r="L682" s="9"/>
      <c r="M682" s="9"/>
      <c r="N682" s="9"/>
      <c r="O682" s="9"/>
      <c r="P682" s="9"/>
      <c r="Q682" s="9"/>
      <c r="R682" s="9"/>
      <c r="S682" s="9"/>
    </row>
    <row r="683" spans="1:19" x14ac:dyDescent="0.2">
      <c r="A683" t="s">
        <v>128</v>
      </c>
      <c r="B683" s="9" t="s">
        <v>1831</v>
      </c>
      <c r="C683" s="11" t="s">
        <v>1631</v>
      </c>
      <c r="D683" s="9" t="s">
        <v>1832</v>
      </c>
      <c r="E683" s="9"/>
      <c r="F683" s="9" t="s">
        <v>1832</v>
      </c>
      <c r="G683" s="9"/>
      <c r="H683" s="9" t="s">
        <v>1833</v>
      </c>
      <c r="I683" s="9"/>
      <c r="J683" s="9"/>
      <c r="K683" s="9"/>
      <c r="L683" s="9"/>
      <c r="M683" s="9"/>
      <c r="N683" s="9"/>
      <c r="O683" s="9"/>
      <c r="P683" s="9"/>
      <c r="Q683" s="9"/>
      <c r="R683" s="9"/>
      <c r="S683" s="9"/>
    </row>
    <row r="684" spans="1:19" x14ac:dyDescent="0.2">
      <c r="A684" s="1" t="s">
        <v>128</v>
      </c>
      <c r="B684" s="9" t="s">
        <v>1831</v>
      </c>
      <c r="C684" s="11" t="s">
        <v>1631</v>
      </c>
      <c r="D684" s="9" t="s">
        <v>1832</v>
      </c>
      <c r="E684" s="9" t="s">
        <v>1832</v>
      </c>
      <c r="F684" s="9"/>
      <c r="G684" s="9"/>
      <c r="H684" s="9" t="s">
        <v>1833</v>
      </c>
      <c r="I684" s="9"/>
      <c r="J684" s="9"/>
      <c r="K684" s="9"/>
      <c r="L684" s="9"/>
      <c r="M684" s="9"/>
      <c r="N684" s="9"/>
      <c r="O684" s="9"/>
      <c r="P684" s="9"/>
      <c r="Q684" s="9"/>
      <c r="R684" s="9"/>
      <c r="S684" s="9"/>
    </row>
    <row r="685" spans="1:19" x14ac:dyDescent="0.2">
      <c r="A685" s="1" t="s">
        <v>32</v>
      </c>
      <c r="B685" s="9" t="s">
        <v>1834</v>
      </c>
      <c r="C685" s="11" t="s">
        <v>1631</v>
      </c>
      <c r="D685" s="9" t="s">
        <v>1835</v>
      </c>
      <c r="E685" s="9" t="s">
        <v>1836</v>
      </c>
      <c r="F685" s="9"/>
      <c r="G685" s="9"/>
      <c r="H685" s="9" t="s">
        <v>1837</v>
      </c>
      <c r="I685" s="9"/>
      <c r="J685" s="9"/>
      <c r="K685" s="9"/>
      <c r="L685" s="9"/>
      <c r="M685" s="9"/>
      <c r="N685" s="9"/>
      <c r="O685" s="9"/>
      <c r="P685" s="9"/>
      <c r="Q685" s="9"/>
      <c r="R685" s="9"/>
      <c r="S685" s="9"/>
    </row>
    <row r="686" spans="1:19" x14ac:dyDescent="0.2">
      <c r="A686" s="1" t="s">
        <v>147</v>
      </c>
      <c r="B686" s="9" t="s">
        <v>1838</v>
      </c>
      <c r="C686" s="11" t="s">
        <v>1631</v>
      </c>
      <c r="D686" s="9" t="s">
        <v>1839</v>
      </c>
      <c r="E686" s="9" t="s">
        <v>1840</v>
      </c>
      <c r="F686" s="9" t="s">
        <v>1841</v>
      </c>
      <c r="G686" s="9"/>
      <c r="H686" s="9" t="s">
        <v>1842</v>
      </c>
      <c r="I686" s="9"/>
      <c r="J686" s="9"/>
      <c r="K686" s="9"/>
      <c r="L686" s="9"/>
      <c r="M686" s="9"/>
      <c r="N686" s="9"/>
      <c r="O686" s="9"/>
      <c r="P686" s="9"/>
      <c r="Q686" s="9"/>
      <c r="R686" s="9"/>
      <c r="S686" s="9"/>
    </row>
    <row r="687" spans="1:19" x14ac:dyDescent="0.2">
      <c r="A687" s="1" t="s">
        <v>128</v>
      </c>
      <c r="B687" s="9" t="s">
        <v>1843</v>
      </c>
      <c r="C687" s="11" t="s">
        <v>1631</v>
      </c>
      <c r="D687" s="9" t="s">
        <v>1844</v>
      </c>
      <c r="E687" s="9" t="s">
        <v>1845</v>
      </c>
      <c r="F687" s="9"/>
      <c r="G687" s="9"/>
      <c r="H687" s="9" t="s">
        <v>1846</v>
      </c>
      <c r="I687" s="9"/>
      <c r="J687" s="9"/>
      <c r="K687" s="9"/>
      <c r="L687" s="9"/>
      <c r="M687" s="9"/>
      <c r="N687" s="9"/>
      <c r="O687" s="9"/>
      <c r="P687" s="9"/>
      <c r="Q687" s="9"/>
      <c r="R687" s="9"/>
      <c r="S687" s="9"/>
    </row>
    <row r="688" spans="1:19" x14ac:dyDescent="0.2">
      <c r="A688" s="1" t="s">
        <v>147</v>
      </c>
      <c r="B688" s="9" t="s">
        <v>1847</v>
      </c>
      <c r="C688" s="11" t="s">
        <v>1631</v>
      </c>
      <c r="D688" s="9" t="s">
        <v>1848</v>
      </c>
      <c r="E688" s="9" t="s">
        <v>1704</v>
      </c>
      <c r="F688" s="9" t="s">
        <v>1849</v>
      </c>
      <c r="G688" s="9"/>
      <c r="H688" s="9" t="s">
        <v>1850</v>
      </c>
      <c r="I688" s="9"/>
      <c r="J688" s="9"/>
      <c r="K688" s="9"/>
      <c r="L688" s="9"/>
      <c r="M688" s="9"/>
      <c r="N688" s="9"/>
      <c r="O688" s="9"/>
      <c r="P688" s="9"/>
      <c r="Q688" s="9"/>
      <c r="R688" s="9"/>
      <c r="S688" s="9"/>
    </row>
    <row r="689" spans="1:19" x14ac:dyDescent="0.2">
      <c r="A689" s="1" t="s">
        <v>128</v>
      </c>
      <c r="B689" s="9" t="s">
        <v>1851</v>
      </c>
      <c r="C689" s="11" t="s">
        <v>1631</v>
      </c>
      <c r="D689" s="9" t="s">
        <v>1852</v>
      </c>
      <c r="E689" s="9" t="s">
        <v>1656</v>
      </c>
      <c r="F689" s="9" t="s">
        <v>1853</v>
      </c>
      <c r="G689" s="9"/>
      <c r="H689" s="9" t="s">
        <v>1854</v>
      </c>
      <c r="I689" s="9"/>
      <c r="J689" s="9"/>
      <c r="K689" s="9"/>
      <c r="L689" s="9"/>
      <c r="M689" s="9"/>
      <c r="N689" s="9"/>
      <c r="O689" s="9"/>
      <c r="P689" s="9"/>
      <c r="Q689" s="9"/>
      <c r="R689" s="9"/>
      <c r="S689" s="9"/>
    </row>
    <row r="690" spans="1:19" x14ac:dyDescent="0.2">
      <c r="A690" s="1" t="s">
        <v>147</v>
      </c>
      <c r="B690" s="9" t="s">
        <v>1855</v>
      </c>
      <c r="C690" s="11" t="s">
        <v>1631</v>
      </c>
      <c r="D690" s="9" t="s">
        <v>1856</v>
      </c>
      <c r="E690" s="9" t="s">
        <v>1856</v>
      </c>
      <c r="F690" s="9"/>
      <c r="G690" s="9"/>
      <c r="H690" s="9" t="s">
        <v>1857</v>
      </c>
      <c r="I690" s="9"/>
      <c r="J690" s="9"/>
      <c r="K690" s="9"/>
      <c r="L690" s="9"/>
      <c r="M690" s="9"/>
      <c r="N690" s="9"/>
      <c r="O690" s="9"/>
      <c r="P690" s="9"/>
      <c r="Q690" s="9"/>
      <c r="R690" s="9"/>
      <c r="S690" s="9"/>
    </row>
    <row r="691" spans="1:19" x14ac:dyDescent="0.2">
      <c r="A691" s="1" t="s">
        <v>128</v>
      </c>
      <c r="B691" s="9" t="s">
        <v>1858</v>
      </c>
      <c r="C691" s="11" t="s">
        <v>1631</v>
      </c>
      <c r="D691" s="9" t="s">
        <v>1859</v>
      </c>
      <c r="E691" s="9" t="s">
        <v>1860</v>
      </c>
      <c r="F691" s="9"/>
      <c r="G691" s="9"/>
      <c r="H691" s="9" t="s">
        <v>1861</v>
      </c>
      <c r="I691" s="9"/>
      <c r="J691" s="9"/>
      <c r="K691" s="9"/>
      <c r="L691" s="9"/>
      <c r="M691" s="9"/>
      <c r="N691" s="9"/>
      <c r="O691" s="9"/>
      <c r="P691" s="9"/>
      <c r="Q691" s="9"/>
      <c r="R691" s="9"/>
      <c r="S691" s="9"/>
    </row>
    <row r="692" spans="1:19" x14ac:dyDescent="0.2">
      <c r="A692" s="1" t="s">
        <v>128</v>
      </c>
      <c r="B692" s="9" t="s">
        <v>1862</v>
      </c>
      <c r="C692" s="11" t="s">
        <v>1631</v>
      </c>
      <c r="D692" s="9" t="s">
        <v>1863</v>
      </c>
      <c r="E692" s="9" t="s">
        <v>1829</v>
      </c>
      <c r="F692" s="9" t="s">
        <v>1864</v>
      </c>
      <c r="G692" s="9"/>
      <c r="H692" s="9" t="s">
        <v>1865</v>
      </c>
      <c r="I692" s="9"/>
      <c r="J692" s="9"/>
      <c r="K692" s="9"/>
      <c r="L692" s="9"/>
      <c r="M692" s="9"/>
      <c r="N692" s="9"/>
      <c r="O692" s="9"/>
      <c r="P692" s="9"/>
      <c r="Q692" s="9"/>
      <c r="R692" s="9"/>
      <c r="S692" s="9"/>
    </row>
    <row r="693" spans="1:19" x14ac:dyDescent="0.2">
      <c r="A693" s="1" t="s">
        <v>128</v>
      </c>
      <c r="B693" s="9" t="s">
        <v>1866</v>
      </c>
      <c r="C693" s="11" t="s">
        <v>1631</v>
      </c>
      <c r="D693" s="9" t="s">
        <v>1845</v>
      </c>
      <c r="E693" s="9" t="s">
        <v>1845</v>
      </c>
      <c r="F693" s="9"/>
      <c r="G693" s="9"/>
      <c r="H693" s="9" t="s">
        <v>1867</v>
      </c>
      <c r="I693" s="9"/>
      <c r="J693" s="9"/>
      <c r="K693" s="9"/>
      <c r="L693" s="9"/>
      <c r="M693" s="9"/>
      <c r="N693" s="9"/>
      <c r="O693" s="9"/>
      <c r="P693" s="9"/>
      <c r="Q693" s="9"/>
      <c r="R693" s="9"/>
      <c r="S693" s="9"/>
    </row>
    <row r="694" spans="1:19" x14ac:dyDescent="0.2">
      <c r="A694" s="1" t="s">
        <v>128</v>
      </c>
      <c r="B694" s="9" t="s">
        <v>1868</v>
      </c>
      <c r="C694" s="9" t="s">
        <v>1869</v>
      </c>
      <c r="D694" s="9" t="s">
        <v>1870</v>
      </c>
      <c r="E694" s="9" t="s">
        <v>1799</v>
      </c>
      <c r="F694" s="9" t="s">
        <v>1800</v>
      </c>
      <c r="G694" s="9"/>
      <c r="H694" s="9" t="s">
        <v>1871</v>
      </c>
      <c r="I694" s="9"/>
      <c r="J694" s="9"/>
      <c r="K694" s="9"/>
      <c r="L694" s="9"/>
      <c r="M694" s="9"/>
      <c r="N694" s="9"/>
      <c r="O694" s="9"/>
      <c r="P694" s="9"/>
      <c r="Q694" s="9"/>
      <c r="R694" s="9"/>
      <c r="S694" s="9"/>
    </row>
    <row r="695" spans="1:19" x14ac:dyDescent="0.2">
      <c r="A695" s="1" t="s">
        <v>128</v>
      </c>
      <c r="B695" s="9" t="s">
        <v>1872</v>
      </c>
      <c r="C695" s="9" t="s">
        <v>1873</v>
      </c>
      <c r="D695" s="9" t="s">
        <v>1874</v>
      </c>
      <c r="E695" s="9" t="s">
        <v>1799</v>
      </c>
      <c r="F695" s="9" t="s">
        <v>1800</v>
      </c>
      <c r="G695" s="9"/>
      <c r="H695" s="9" t="s">
        <v>1875</v>
      </c>
      <c r="I695" s="9"/>
      <c r="J695" s="9"/>
      <c r="K695" s="9"/>
      <c r="L695" s="9"/>
      <c r="M695" s="9"/>
      <c r="N695" s="9"/>
      <c r="O695" s="9"/>
      <c r="P695" s="9"/>
      <c r="Q695" s="9"/>
      <c r="R695" s="9"/>
      <c r="S695" s="9"/>
    </row>
    <row r="696" spans="1:19" x14ac:dyDescent="0.2">
      <c r="A696" s="1" t="s">
        <v>128</v>
      </c>
      <c r="B696" s="9" t="s">
        <v>1876</v>
      </c>
      <c r="C696" s="9" t="s">
        <v>1877</v>
      </c>
      <c r="D696" s="9" t="s">
        <v>1878</v>
      </c>
      <c r="E696" s="9" t="s">
        <v>1799</v>
      </c>
      <c r="F696" s="9" t="s">
        <v>1879</v>
      </c>
      <c r="G696" s="9"/>
      <c r="H696" s="9" t="s">
        <v>1880</v>
      </c>
      <c r="I696" s="9"/>
      <c r="J696" s="9"/>
      <c r="K696" s="9"/>
      <c r="L696" s="9"/>
      <c r="M696" s="9"/>
      <c r="N696" s="9"/>
      <c r="O696" s="9"/>
      <c r="P696" s="9"/>
      <c r="Q696" s="9"/>
      <c r="R696" s="9"/>
      <c r="S696" s="9"/>
    </row>
    <row r="697" spans="1:19" x14ac:dyDescent="0.2">
      <c r="A697" s="1" t="s">
        <v>128</v>
      </c>
      <c r="B697" s="9" t="s">
        <v>1881</v>
      </c>
      <c r="C697" s="11" t="s">
        <v>1631</v>
      </c>
      <c r="D697" s="9" t="s">
        <v>1882</v>
      </c>
      <c r="E697" s="9" t="s">
        <v>1883</v>
      </c>
      <c r="F697" s="9"/>
      <c r="G697" s="9"/>
      <c r="H697" s="9" t="s">
        <v>1884</v>
      </c>
      <c r="I697" s="9"/>
      <c r="J697" s="9"/>
      <c r="K697" s="9"/>
      <c r="L697" s="9"/>
      <c r="M697" s="9"/>
      <c r="N697" s="9"/>
      <c r="O697" s="9"/>
      <c r="P697" s="9"/>
      <c r="Q697" s="9"/>
      <c r="R697" s="9"/>
      <c r="S697" s="9"/>
    </row>
    <row r="698" spans="1:19" x14ac:dyDescent="0.2">
      <c r="A698" s="1" t="s">
        <v>128</v>
      </c>
      <c r="B698" s="9" t="s">
        <v>1885</v>
      </c>
      <c r="C698" s="11" t="s">
        <v>1631</v>
      </c>
      <c r="D698" s="9" t="s">
        <v>1886</v>
      </c>
      <c r="E698" s="9" t="s">
        <v>1887</v>
      </c>
      <c r="F698" s="9"/>
      <c r="G698" s="9"/>
      <c r="H698" s="9" t="s">
        <v>1888</v>
      </c>
      <c r="I698" s="9"/>
      <c r="J698" s="9"/>
      <c r="K698" s="9"/>
      <c r="L698" s="9"/>
      <c r="M698" s="9"/>
      <c r="N698" s="9"/>
      <c r="O698" s="9"/>
      <c r="P698" s="9"/>
      <c r="Q698" s="9"/>
      <c r="R698" s="9"/>
      <c r="S698" s="9"/>
    </row>
    <row r="699" spans="1:19" x14ac:dyDescent="0.2">
      <c r="A699" s="1" t="s">
        <v>147</v>
      </c>
      <c r="B699" s="9" t="s">
        <v>1889</v>
      </c>
      <c r="C699" s="11" t="s">
        <v>1631</v>
      </c>
      <c r="D699" s="9" t="s">
        <v>1890</v>
      </c>
      <c r="E699" s="9" t="s">
        <v>1890</v>
      </c>
      <c r="F699" s="9"/>
      <c r="G699" s="9"/>
      <c r="H699" s="9" t="s">
        <v>1891</v>
      </c>
      <c r="I699" s="9"/>
      <c r="J699" s="9"/>
      <c r="K699" s="9"/>
      <c r="L699" s="9"/>
      <c r="M699" s="9"/>
      <c r="N699" s="9"/>
      <c r="O699" s="9"/>
      <c r="P699" s="9"/>
      <c r="Q699" s="9"/>
      <c r="R699" s="9"/>
      <c r="S699" s="9"/>
    </row>
    <row r="700" spans="1:19" x14ac:dyDescent="0.2">
      <c r="A700" s="1" t="s">
        <v>32</v>
      </c>
      <c r="B700" s="9" t="s">
        <v>1892</v>
      </c>
      <c r="C700" s="11" t="s">
        <v>1631</v>
      </c>
      <c r="D700" s="9" t="s">
        <v>1893</v>
      </c>
      <c r="E700" s="9" t="s">
        <v>1680</v>
      </c>
      <c r="F700" s="9" t="s">
        <v>1894</v>
      </c>
      <c r="G700" s="9"/>
      <c r="H700" s="9" t="s">
        <v>1895</v>
      </c>
      <c r="I700" s="9"/>
      <c r="J700" s="9"/>
      <c r="K700" s="9"/>
      <c r="L700" s="9"/>
      <c r="M700" s="9"/>
      <c r="N700" s="9"/>
      <c r="O700" s="9"/>
      <c r="P700" s="9"/>
      <c r="Q700" s="9"/>
      <c r="R700" s="9"/>
      <c r="S700" s="9"/>
    </row>
    <row r="701" spans="1:19" x14ac:dyDescent="0.2">
      <c r="A701" s="1" t="s">
        <v>32</v>
      </c>
      <c r="B701" s="9" t="s">
        <v>1896</v>
      </c>
      <c r="C701" s="11" t="s">
        <v>1631</v>
      </c>
      <c r="D701" s="9" t="s">
        <v>1897</v>
      </c>
      <c r="E701" s="9" t="s">
        <v>1898</v>
      </c>
      <c r="F701" s="9" t="s">
        <v>1899</v>
      </c>
      <c r="G701" s="9"/>
      <c r="H701" s="9" t="s">
        <v>1900</v>
      </c>
      <c r="I701" s="9"/>
      <c r="J701" s="9"/>
      <c r="K701" s="9"/>
      <c r="L701" s="9"/>
      <c r="M701" s="9"/>
      <c r="N701" s="9"/>
      <c r="O701" s="9"/>
      <c r="P701" s="9"/>
      <c r="Q701" s="9"/>
      <c r="R701" s="9"/>
      <c r="S701" s="9"/>
    </row>
    <row r="702" spans="1:19" x14ac:dyDescent="0.2">
      <c r="A702" s="1" t="s">
        <v>128</v>
      </c>
      <c r="B702" s="9" t="s">
        <v>1901</v>
      </c>
      <c r="C702" s="11" t="s">
        <v>1631</v>
      </c>
      <c r="D702" s="9" t="s">
        <v>1845</v>
      </c>
      <c r="E702" s="9" t="s">
        <v>1845</v>
      </c>
      <c r="F702" s="9"/>
      <c r="G702" s="9"/>
      <c r="H702" s="9" t="s">
        <v>1902</v>
      </c>
      <c r="I702" s="9"/>
      <c r="J702" s="9"/>
      <c r="K702" s="9"/>
      <c r="L702" s="9"/>
      <c r="M702" s="9"/>
      <c r="N702" s="9"/>
      <c r="O702" s="9"/>
      <c r="P702" s="9"/>
      <c r="Q702" s="9"/>
      <c r="R702" s="9"/>
      <c r="S702" s="9"/>
    </row>
    <row r="703" spans="1:19" x14ac:dyDescent="0.2">
      <c r="A703" s="1" t="s">
        <v>549</v>
      </c>
      <c r="B703" s="9" t="s">
        <v>1903</v>
      </c>
      <c r="C703" s="11" t="s">
        <v>1631</v>
      </c>
      <c r="D703" s="9" t="s">
        <v>1904</v>
      </c>
      <c r="E703" s="9" t="s">
        <v>1905</v>
      </c>
      <c r="F703" s="9"/>
      <c r="G703" s="9"/>
      <c r="H703" s="9" t="s">
        <v>1906</v>
      </c>
      <c r="I703" s="9"/>
      <c r="J703" s="9"/>
      <c r="K703" s="9"/>
      <c r="L703" s="9"/>
      <c r="M703" s="9"/>
      <c r="N703" s="9"/>
      <c r="O703" s="9"/>
      <c r="P703" s="9"/>
      <c r="Q703" s="9"/>
      <c r="R703" s="9"/>
      <c r="S703" s="9"/>
    </row>
    <row r="704" spans="1:19" x14ac:dyDescent="0.2">
      <c r="A704" s="1" t="s">
        <v>32</v>
      </c>
      <c r="B704" s="9" t="s">
        <v>1907</v>
      </c>
      <c r="C704" s="11" t="s">
        <v>1631</v>
      </c>
      <c r="D704" s="9" t="s">
        <v>1908</v>
      </c>
      <c r="E704" s="9" t="s">
        <v>1909</v>
      </c>
      <c r="F704" s="9" t="s">
        <v>1910</v>
      </c>
      <c r="G704" s="9"/>
      <c r="H704" s="9" t="s">
        <v>1911</v>
      </c>
      <c r="I704" s="9"/>
      <c r="J704" s="9"/>
      <c r="K704" s="9"/>
      <c r="L704" s="9"/>
      <c r="M704" s="9"/>
      <c r="N704" s="9"/>
      <c r="O704" s="9"/>
      <c r="P704" s="9"/>
      <c r="Q704" s="9"/>
      <c r="R704" s="9"/>
      <c r="S704" s="9"/>
    </row>
    <row r="705" spans="1:19" x14ac:dyDescent="0.2">
      <c r="A705" s="1" t="s">
        <v>128</v>
      </c>
      <c r="B705" s="9" t="s">
        <v>1912</v>
      </c>
      <c r="C705" s="9" t="s">
        <v>1913</v>
      </c>
      <c r="D705" s="9" t="s">
        <v>1914</v>
      </c>
      <c r="E705" s="9" t="s">
        <v>1887</v>
      </c>
      <c r="F705" s="9"/>
      <c r="G705" s="9"/>
      <c r="H705" s="9" t="s">
        <v>1915</v>
      </c>
      <c r="I705" s="9"/>
      <c r="J705" s="9"/>
      <c r="K705" s="9"/>
      <c r="L705" s="9"/>
      <c r="M705" s="9"/>
      <c r="N705" s="9"/>
      <c r="O705" s="9"/>
      <c r="P705" s="9"/>
      <c r="Q705" s="9"/>
      <c r="R705" s="9"/>
      <c r="S705" s="9"/>
    </row>
    <row r="706" spans="1:19" x14ac:dyDescent="0.2">
      <c r="A706" s="1" t="s">
        <v>32</v>
      </c>
      <c r="B706" s="9" t="s">
        <v>1916</v>
      </c>
      <c r="C706" s="11" t="s">
        <v>1631</v>
      </c>
      <c r="D706" s="9" t="s">
        <v>1917</v>
      </c>
      <c r="E706" s="9" t="s">
        <v>1836</v>
      </c>
      <c r="F706" s="9" t="s">
        <v>1918</v>
      </c>
      <c r="G706" s="9"/>
      <c r="H706" s="9" t="s">
        <v>1919</v>
      </c>
      <c r="I706" s="9"/>
      <c r="J706" s="9"/>
      <c r="K706" s="9"/>
      <c r="L706" s="9"/>
      <c r="M706" s="9"/>
      <c r="N706" s="9"/>
      <c r="O706" s="9"/>
      <c r="P706" s="9"/>
      <c r="Q706" s="9"/>
      <c r="R706" s="9"/>
      <c r="S706" s="9"/>
    </row>
    <row r="707" spans="1:19" x14ac:dyDescent="0.2">
      <c r="A707" s="1" t="s">
        <v>32</v>
      </c>
      <c r="B707" s="9" t="s">
        <v>1920</v>
      </c>
      <c r="C707" s="11" t="s">
        <v>1631</v>
      </c>
      <c r="D707" s="9" t="s">
        <v>1921</v>
      </c>
      <c r="E707" s="9" t="s">
        <v>1836</v>
      </c>
      <c r="F707" s="9" t="s">
        <v>1918</v>
      </c>
      <c r="G707" s="9"/>
      <c r="H707" s="9" t="s">
        <v>1922</v>
      </c>
      <c r="I707" s="9"/>
      <c r="J707" s="9"/>
      <c r="K707" s="9"/>
      <c r="L707" s="9"/>
      <c r="M707" s="9"/>
      <c r="N707" s="9"/>
      <c r="O707" s="9"/>
      <c r="P707" s="9"/>
      <c r="Q707" s="9"/>
      <c r="R707" s="9"/>
      <c r="S707" s="9"/>
    </row>
    <row r="708" spans="1:19" x14ac:dyDescent="0.2">
      <c r="A708" s="1" t="s">
        <v>147</v>
      </c>
      <c r="B708" s="9" t="s">
        <v>1923</v>
      </c>
      <c r="C708" s="11" t="s">
        <v>1631</v>
      </c>
      <c r="D708" s="9" t="s">
        <v>1924</v>
      </c>
      <c r="E708" s="9" t="s">
        <v>1704</v>
      </c>
      <c r="F708" s="9"/>
      <c r="G708" s="9"/>
      <c r="H708" s="9" t="s">
        <v>1925</v>
      </c>
      <c r="I708" s="9"/>
      <c r="J708" s="9"/>
      <c r="K708" s="9"/>
      <c r="L708" s="9"/>
      <c r="M708" s="9"/>
      <c r="N708" s="9"/>
      <c r="O708" s="9"/>
      <c r="P708" s="9"/>
      <c r="Q708" s="9"/>
      <c r="R708" s="9"/>
      <c r="S708" s="9"/>
    </row>
    <row r="709" spans="1:19" x14ac:dyDescent="0.2">
      <c r="A709" s="1" t="s">
        <v>128</v>
      </c>
      <c r="B709" s="9" t="s">
        <v>1926</v>
      </c>
      <c r="C709" s="11" t="s">
        <v>1631</v>
      </c>
      <c r="D709" s="9" t="s">
        <v>1927</v>
      </c>
      <c r="E709" s="9" t="s">
        <v>1927</v>
      </c>
      <c r="F709" s="9"/>
      <c r="G709" s="9"/>
      <c r="H709" s="9" t="s">
        <v>1928</v>
      </c>
      <c r="I709" s="9"/>
      <c r="J709" s="9"/>
      <c r="K709" s="9"/>
      <c r="L709" s="9"/>
      <c r="M709" s="9"/>
      <c r="N709" s="9"/>
      <c r="O709" s="9"/>
      <c r="P709" s="9"/>
      <c r="Q709" s="9"/>
      <c r="R709" s="9"/>
      <c r="S709" s="9"/>
    </row>
    <row r="710" spans="1:19" x14ac:dyDescent="0.2">
      <c r="A710" s="1" t="s">
        <v>128</v>
      </c>
      <c r="B710" s="9" t="s">
        <v>1929</v>
      </c>
      <c r="C710" s="9" t="s">
        <v>1930</v>
      </c>
      <c r="D710" s="9" t="s">
        <v>1931</v>
      </c>
      <c r="E710" s="9" t="s">
        <v>1799</v>
      </c>
      <c r="F710" s="9" t="s">
        <v>1932</v>
      </c>
      <c r="G710" s="9"/>
      <c r="H710" s="9" t="s">
        <v>1933</v>
      </c>
      <c r="I710" s="9"/>
      <c r="J710" s="9"/>
      <c r="K710" s="9"/>
      <c r="L710" s="9"/>
      <c r="M710" s="9"/>
      <c r="N710" s="9"/>
      <c r="O710" s="9"/>
      <c r="P710" s="9"/>
      <c r="Q710" s="9"/>
      <c r="R710" s="9"/>
      <c r="S710" s="9"/>
    </row>
    <row r="711" spans="1:19" x14ac:dyDescent="0.2">
      <c r="A711" s="1" t="s">
        <v>128</v>
      </c>
      <c r="B711" s="9" t="s">
        <v>1934</v>
      </c>
      <c r="C711" s="9" t="s">
        <v>1935</v>
      </c>
      <c r="D711" s="9" t="s">
        <v>1936</v>
      </c>
      <c r="E711" s="9" t="s">
        <v>1845</v>
      </c>
      <c r="F711" s="9" t="s">
        <v>1937</v>
      </c>
      <c r="G711" s="9"/>
      <c r="H711" s="9" t="s">
        <v>1938</v>
      </c>
      <c r="I711" s="9"/>
      <c r="J711" s="9"/>
      <c r="K711" s="9"/>
      <c r="L711" s="9"/>
      <c r="M711" s="9"/>
      <c r="N711" s="9"/>
      <c r="O711" s="9"/>
      <c r="P711" s="9"/>
      <c r="Q711" s="9"/>
      <c r="R711" s="9"/>
      <c r="S711" s="9"/>
    </row>
    <row r="712" spans="1:19" x14ac:dyDescent="0.2">
      <c r="A712" s="1" t="s">
        <v>32</v>
      </c>
      <c r="B712" s="9" t="s">
        <v>1939</v>
      </c>
      <c r="C712" s="11" t="s">
        <v>1631</v>
      </c>
      <c r="D712" s="9" t="s">
        <v>1940</v>
      </c>
      <c r="E712" s="9" t="s">
        <v>1836</v>
      </c>
      <c r="F712" s="9"/>
      <c r="G712" s="9"/>
      <c r="H712" s="9" t="s">
        <v>1941</v>
      </c>
      <c r="I712" s="9"/>
      <c r="J712" s="9"/>
      <c r="K712" s="9"/>
      <c r="L712" s="9"/>
      <c r="M712" s="9"/>
      <c r="N712" s="9"/>
      <c r="O712" s="9"/>
      <c r="P712" s="9"/>
      <c r="Q712" s="9"/>
      <c r="R712" s="9"/>
      <c r="S712" s="9"/>
    </row>
    <row r="713" spans="1:19" x14ac:dyDescent="0.2">
      <c r="A713" s="1" t="s">
        <v>32</v>
      </c>
      <c r="B713" s="9" t="s">
        <v>1942</v>
      </c>
      <c r="C713" s="9" t="s">
        <v>1943</v>
      </c>
      <c r="D713" s="9" t="s">
        <v>1944</v>
      </c>
      <c r="E713" s="9" t="s">
        <v>1734</v>
      </c>
      <c r="F713" s="9" t="s">
        <v>1945</v>
      </c>
      <c r="G713" s="9"/>
      <c r="H713" s="9" t="s">
        <v>1946</v>
      </c>
      <c r="I713" s="9"/>
      <c r="J713" s="9"/>
      <c r="K713" s="9"/>
      <c r="L713" s="9"/>
      <c r="M713" s="9"/>
      <c r="N713" s="9"/>
      <c r="O713" s="9"/>
      <c r="P713" s="9"/>
      <c r="Q713" s="9"/>
      <c r="R713" s="9"/>
      <c r="S713" s="9"/>
    </row>
    <row r="714" spans="1:19" x14ac:dyDescent="0.2">
      <c r="A714" s="1" t="s">
        <v>128</v>
      </c>
      <c r="B714" s="9" t="s">
        <v>1947</v>
      </c>
      <c r="C714" s="11" t="s">
        <v>1631</v>
      </c>
      <c r="D714" s="9" t="s">
        <v>1948</v>
      </c>
      <c r="E714" s="9" t="s">
        <v>1948</v>
      </c>
      <c r="F714" s="9"/>
      <c r="G714" s="9"/>
      <c r="H714" s="9" t="s">
        <v>1949</v>
      </c>
      <c r="I714" s="9"/>
      <c r="J714" s="9"/>
      <c r="K714" s="9"/>
      <c r="L714" s="9"/>
      <c r="M714" s="9"/>
      <c r="N714" s="9"/>
      <c r="O714" s="9"/>
      <c r="P714" s="9"/>
      <c r="Q714" s="9"/>
      <c r="R714" s="9"/>
      <c r="S714" s="9"/>
    </row>
    <row r="715" spans="1:19" x14ac:dyDescent="0.2">
      <c r="A715" s="1" t="s">
        <v>128</v>
      </c>
      <c r="B715" s="9" t="s">
        <v>1950</v>
      </c>
      <c r="C715" s="11" t="s">
        <v>1631</v>
      </c>
      <c r="D715" s="9" t="s">
        <v>1951</v>
      </c>
      <c r="E715" s="9" t="s">
        <v>1765</v>
      </c>
      <c r="F715" s="9" t="s">
        <v>1952</v>
      </c>
      <c r="G715" s="9"/>
      <c r="H715" s="9" t="s">
        <v>1953</v>
      </c>
      <c r="I715" s="9"/>
      <c r="J715" s="9"/>
      <c r="K715" s="9"/>
      <c r="L715" s="9"/>
      <c r="M715" s="9"/>
      <c r="N715" s="9"/>
      <c r="O715" s="9"/>
      <c r="P715" s="9"/>
      <c r="Q715" s="9"/>
      <c r="R715" s="9"/>
      <c r="S715" s="9"/>
    </row>
    <row r="716" spans="1:19" x14ac:dyDescent="0.2">
      <c r="A716" s="1" t="s">
        <v>128</v>
      </c>
      <c r="B716" s="9" t="s">
        <v>1954</v>
      </c>
      <c r="C716" s="11" t="s">
        <v>1631</v>
      </c>
      <c r="D716" s="9" t="s">
        <v>1826</v>
      </c>
      <c r="E716" s="9" t="s">
        <v>1826</v>
      </c>
      <c r="F716" s="9" t="s">
        <v>1955</v>
      </c>
      <c r="G716" s="9"/>
      <c r="H716" s="9" t="s">
        <v>1956</v>
      </c>
      <c r="I716" s="9"/>
      <c r="J716" s="9"/>
      <c r="K716" s="9"/>
      <c r="L716" s="9"/>
      <c r="M716" s="9"/>
      <c r="N716" s="9"/>
      <c r="O716" s="9"/>
      <c r="P716" s="9"/>
      <c r="Q716" s="9"/>
      <c r="R716" s="9"/>
      <c r="S716" s="9"/>
    </row>
    <row r="717" spans="1:19" x14ac:dyDescent="0.2">
      <c r="A717" s="1" t="s">
        <v>32</v>
      </c>
      <c r="B717" s="9" t="s">
        <v>1957</v>
      </c>
      <c r="C717" s="11" t="s">
        <v>1631</v>
      </c>
      <c r="D717" s="9" t="s">
        <v>1958</v>
      </c>
      <c r="E717" s="9" t="s">
        <v>1958</v>
      </c>
      <c r="F717" s="9"/>
      <c r="G717" s="9"/>
      <c r="H717" s="9" t="s">
        <v>1959</v>
      </c>
      <c r="I717" s="9"/>
      <c r="J717" s="9"/>
      <c r="K717" s="9"/>
      <c r="L717" s="9"/>
      <c r="M717" s="9"/>
      <c r="N717" s="9"/>
      <c r="O717" s="9"/>
      <c r="P717" s="9"/>
      <c r="Q717" s="9"/>
      <c r="R717" s="9"/>
      <c r="S717" s="9"/>
    </row>
    <row r="718" spans="1:19" x14ac:dyDescent="0.2">
      <c r="A718" s="1" t="s">
        <v>32</v>
      </c>
      <c r="B718" s="9" t="s">
        <v>1960</v>
      </c>
      <c r="C718" s="9" t="s">
        <v>1961</v>
      </c>
      <c r="D718" s="9" t="s">
        <v>1962</v>
      </c>
      <c r="E718" s="9" t="s">
        <v>1963</v>
      </c>
      <c r="F718" s="9"/>
      <c r="G718" s="9"/>
      <c r="H718" s="9" t="s">
        <v>1964</v>
      </c>
      <c r="I718" s="9"/>
      <c r="J718" s="9"/>
      <c r="K718" s="9"/>
      <c r="L718" s="9"/>
      <c r="M718" s="9"/>
      <c r="N718" s="9"/>
      <c r="O718" s="9"/>
      <c r="P718" s="9"/>
      <c r="Q718" s="9"/>
      <c r="R718" s="9"/>
      <c r="S718" s="9"/>
    </row>
    <row r="719" spans="1:19" x14ac:dyDescent="0.2">
      <c r="A719" s="1" t="s">
        <v>32</v>
      </c>
      <c r="B719" s="9" t="s">
        <v>1965</v>
      </c>
      <c r="C719" s="9" t="s">
        <v>1966</v>
      </c>
      <c r="D719" s="9" t="s">
        <v>1967</v>
      </c>
      <c r="E719" s="9" t="s">
        <v>1968</v>
      </c>
      <c r="F719" s="9"/>
      <c r="G719" s="9"/>
      <c r="H719" s="9" t="s">
        <v>1969</v>
      </c>
      <c r="I719" s="9"/>
      <c r="J719" s="9"/>
      <c r="K719" s="9"/>
      <c r="L719" s="9"/>
      <c r="M719" s="9"/>
      <c r="N719" s="9"/>
      <c r="O719" s="9"/>
      <c r="P719" s="9"/>
      <c r="Q719" s="9"/>
      <c r="R719" s="9"/>
      <c r="S719" s="9"/>
    </row>
    <row r="720" spans="1:19" x14ac:dyDescent="0.2">
      <c r="A720" s="1" t="s">
        <v>32</v>
      </c>
      <c r="B720" s="9" t="s">
        <v>1970</v>
      </c>
      <c r="C720" s="11" t="s">
        <v>1631</v>
      </c>
      <c r="D720" s="9" t="s">
        <v>1971</v>
      </c>
      <c r="E720" s="9" t="s">
        <v>1971</v>
      </c>
      <c r="F720" s="9" t="s">
        <v>1972</v>
      </c>
      <c r="G720" s="9"/>
      <c r="H720" s="9" t="s">
        <v>1973</v>
      </c>
      <c r="I720" s="9"/>
      <c r="J720" s="9"/>
      <c r="K720" s="9"/>
      <c r="L720" s="9"/>
      <c r="M720" s="9"/>
      <c r="N720" s="9"/>
      <c r="O720" s="9"/>
      <c r="P720" s="9"/>
      <c r="Q720" s="9"/>
      <c r="R720" s="9"/>
      <c r="S720" s="9"/>
    </row>
    <row r="721" spans="1:19" x14ac:dyDescent="0.2">
      <c r="A721" s="1" t="s">
        <v>147</v>
      </c>
      <c r="B721" s="9" t="s">
        <v>1974</v>
      </c>
      <c r="C721" s="11" t="s">
        <v>1631</v>
      </c>
      <c r="D721" s="9" t="s">
        <v>1975</v>
      </c>
      <c r="E721" s="9" t="s">
        <v>1976</v>
      </c>
      <c r="F721" s="9"/>
      <c r="G721" s="9"/>
      <c r="H721" s="9" t="s">
        <v>1977</v>
      </c>
      <c r="I721" s="9"/>
      <c r="J721" s="9"/>
      <c r="K721" s="9"/>
      <c r="L721" s="9"/>
      <c r="M721" s="9"/>
      <c r="N721" s="9"/>
      <c r="O721" s="9"/>
      <c r="P721" s="9"/>
      <c r="Q721" s="9"/>
      <c r="R721" s="9"/>
      <c r="S721" s="9"/>
    </row>
    <row r="722" spans="1:19" x14ac:dyDescent="0.2">
      <c r="A722" s="1" t="s">
        <v>147</v>
      </c>
      <c r="B722" s="9" t="s">
        <v>1978</v>
      </c>
      <c r="C722" s="11" t="s">
        <v>1631</v>
      </c>
      <c r="D722" s="9" t="s">
        <v>1976</v>
      </c>
      <c r="E722" s="9" t="s">
        <v>1976</v>
      </c>
      <c r="F722" s="9"/>
      <c r="G722" s="9"/>
      <c r="H722" s="9" t="s">
        <v>1979</v>
      </c>
      <c r="I722" s="9"/>
      <c r="J722" s="9"/>
      <c r="K722" s="9"/>
      <c r="L722" s="9"/>
      <c r="M722" s="9"/>
      <c r="N722" s="9"/>
      <c r="O722" s="9"/>
      <c r="P722" s="9"/>
      <c r="Q722" s="9"/>
      <c r="R722" s="9"/>
      <c r="S722" s="9"/>
    </row>
    <row r="723" spans="1:19" x14ac:dyDescent="0.2">
      <c r="A723" s="1" t="s">
        <v>32</v>
      </c>
      <c r="B723" s="9" t="s">
        <v>1980</v>
      </c>
      <c r="C723" s="11" t="s">
        <v>1631</v>
      </c>
      <c r="D723" s="9" t="s">
        <v>1981</v>
      </c>
      <c r="E723" s="9" t="s">
        <v>1720</v>
      </c>
      <c r="F723" s="9"/>
      <c r="G723" s="9"/>
      <c r="H723" s="9" t="s">
        <v>1982</v>
      </c>
      <c r="I723" s="9"/>
      <c r="J723" s="9"/>
      <c r="K723" s="9"/>
      <c r="L723" s="9"/>
      <c r="M723" s="9"/>
      <c r="N723" s="9"/>
      <c r="O723" s="9"/>
      <c r="P723" s="9"/>
      <c r="Q723" s="9"/>
      <c r="R723" s="9"/>
      <c r="S723" s="9"/>
    </row>
    <row r="724" spans="1:19" x14ac:dyDescent="0.2">
      <c r="A724" s="1" t="s">
        <v>32</v>
      </c>
      <c r="B724" s="9" t="s">
        <v>1983</v>
      </c>
      <c r="C724" s="11" t="s">
        <v>1631</v>
      </c>
      <c r="D724" s="9" t="s">
        <v>1984</v>
      </c>
      <c r="E724" s="9" t="s">
        <v>1985</v>
      </c>
      <c r="F724" s="9" t="s">
        <v>1986</v>
      </c>
      <c r="G724" s="9"/>
      <c r="H724" s="9" t="s">
        <v>1987</v>
      </c>
      <c r="I724" s="9"/>
      <c r="J724" s="9"/>
      <c r="K724" s="9"/>
      <c r="L724" s="9"/>
      <c r="M724" s="9"/>
      <c r="N724" s="9"/>
      <c r="O724" s="9"/>
      <c r="P724" s="9"/>
      <c r="Q724" s="9"/>
      <c r="R724" s="9"/>
      <c r="S724" s="9"/>
    </row>
    <row r="725" spans="1:19" x14ac:dyDescent="0.2">
      <c r="A725" s="1" t="s">
        <v>32</v>
      </c>
      <c r="B725" s="9" t="s">
        <v>1988</v>
      </c>
      <c r="C725" s="11" t="s">
        <v>1631</v>
      </c>
      <c r="D725" s="9" t="s">
        <v>1989</v>
      </c>
      <c r="E725" s="9" t="s">
        <v>1990</v>
      </c>
      <c r="F725" s="9"/>
      <c r="G725" s="9"/>
      <c r="H725" s="9" t="s">
        <v>1991</v>
      </c>
      <c r="I725" s="9"/>
      <c r="J725" s="9"/>
      <c r="K725" s="9"/>
      <c r="L725" s="9"/>
      <c r="M725" s="9"/>
      <c r="N725" s="9"/>
      <c r="O725" s="9"/>
      <c r="P725" s="9"/>
      <c r="Q725" s="9"/>
      <c r="R725" s="9"/>
      <c r="S725" s="9"/>
    </row>
    <row r="726" spans="1:19" x14ac:dyDescent="0.2">
      <c r="A726" s="1" t="s">
        <v>32</v>
      </c>
      <c r="B726" s="9" t="s">
        <v>1992</v>
      </c>
      <c r="C726" s="11" t="s">
        <v>1631</v>
      </c>
      <c r="D726" s="9" t="s">
        <v>1993</v>
      </c>
      <c r="E726" s="9" t="s">
        <v>1994</v>
      </c>
      <c r="F726" s="9"/>
      <c r="G726" s="9"/>
      <c r="H726" s="9" t="s">
        <v>1995</v>
      </c>
      <c r="I726" s="9"/>
      <c r="J726" s="9"/>
      <c r="K726" s="9"/>
      <c r="L726" s="9"/>
      <c r="M726" s="9"/>
      <c r="N726" s="9"/>
      <c r="O726" s="9"/>
      <c r="P726" s="9"/>
      <c r="Q726" s="9"/>
      <c r="R726" s="9"/>
      <c r="S726" s="9"/>
    </row>
    <row r="727" spans="1:19" x14ac:dyDescent="0.2">
      <c r="A727" s="1" t="s">
        <v>32</v>
      </c>
      <c r="B727" s="9" t="s">
        <v>1996</v>
      </c>
      <c r="C727" s="11" t="s">
        <v>1631</v>
      </c>
      <c r="D727" s="9" t="s">
        <v>1997</v>
      </c>
      <c r="E727" s="9" t="s">
        <v>1734</v>
      </c>
      <c r="F727" s="9" t="s">
        <v>1998</v>
      </c>
      <c r="G727" s="9"/>
      <c r="H727" s="9" t="s">
        <v>1999</v>
      </c>
      <c r="I727" s="9"/>
      <c r="J727" s="9"/>
      <c r="K727" s="9"/>
      <c r="L727" s="9"/>
      <c r="M727" s="9"/>
      <c r="N727" s="9"/>
      <c r="O727" s="9"/>
      <c r="P727" s="9"/>
      <c r="Q727" s="9"/>
      <c r="R727" s="9"/>
      <c r="S727" s="9"/>
    </row>
    <row r="728" spans="1:19" x14ac:dyDescent="0.2">
      <c r="A728" s="1" t="s">
        <v>128</v>
      </c>
      <c r="B728" s="9" t="s">
        <v>2000</v>
      </c>
      <c r="C728" s="9" t="s">
        <v>2001</v>
      </c>
      <c r="D728" s="9" t="s">
        <v>2002</v>
      </c>
      <c r="E728" s="9" t="s">
        <v>2003</v>
      </c>
      <c r="F728" s="9" t="s">
        <v>2004</v>
      </c>
      <c r="G728" s="9"/>
      <c r="H728" s="9" t="s">
        <v>2005</v>
      </c>
      <c r="I728" s="9"/>
      <c r="J728" s="9"/>
      <c r="K728" s="9"/>
      <c r="L728" s="9"/>
      <c r="M728" s="9"/>
      <c r="N728" s="9"/>
      <c r="O728" s="9"/>
      <c r="P728" s="9"/>
      <c r="Q728" s="9"/>
      <c r="R728" s="9"/>
      <c r="S728" s="9"/>
    </row>
    <row r="729" spans="1:19" x14ac:dyDescent="0.2">
      <c r="A729" s="1" t="s">
        <v>128</v>
      </c>
      <c r="B729" s="9" t="s">
        <v>2006</v>
      </c>
      <c r="C729" s="11" t="s">
        <v>1631</v>
      </c>
      <c r="D729" s="9" t="s">
        <v>2007</v>
      </c>
      <c r="E729" s="9" t="s">
        <v>2008</v>
      </c>
      <c r="F729" s="9" t="s">
        <v>2009</v>
      </c>
      <c r="G729" s="9"/>
      <c r="H729" s="9" t="s">
        <v>2010</v>
      </c>
      <c r="I729" s="9"/>
      <c r="J729" s="9"/>
      <c r="K729" s="9"/>
      <c r="L729" s="9"/>
      <c r="M729" s="9"/>
      <c r="N729" s="9"/>
      <c r="O729" s="9"/>
      <c r="P729" s="9"/>
      <c r="Q729" s="9"/>
      <c r="R729" s="9"/>
      <c r="S729" s="9"/>
    </row>
    <row r="730" spans="1:19" x14ac:dyDescent="0.2">
      <c r="A730" s="1" t="s">
        <v>128</v>
      </c>
      <c r="B730" s="9" t="s">
        <v>2011</v>
      </c>
      <c r="C730" s="11" t="s">
        <v>1631</v>
      </c>
      <c r="D730" s="9" t="s">
        <v>2012</v>
      </c>
      <c r="E730" s="9" t="s">
        <v>2012</v>
      </c>
      <c r="F730" s="9" t="s">
        <v>1909</v>
      </c>
      <c r="G730" s="9"/>
      <c r="H730" s="9" t="s">
        <v>2013</v>
      </c>
      <c r="I730" s="9"/>
      <c r="J730" s="9"/>
      <c r="K730" s="9"/>
      <c r="L730" s="9"/>
      <c r="M730" s="9"/>
      <c r="N730" s="9"/>
      <c r="O730" s="9"/>
      <c r="P730" s="9"/>
      <c r="Q730" s="9"/>
      <c r="R730" s="9"/>
      <c r="S730" s="9"/>
    </row>
    <row r="731" spans="1:19" x14ac:dyDescent="0.2">
      <c r="A731" s="1" t="s">
        <v>128</v>
      </c>
      <c r="B731" s="9" t="s">
        <v>2014</v>
      </c>
      <c r="C731" s="11" t="s">
        <v>1631</v>
      </c>
      <c r="D731" s="9" t="s">
        <v>2015</v>
      </c>
      <c r="E731" s="9" t="s">
        <v>1799</v>
      </c>
      <c r="F731" s="9" t="s">
        <v>1800</v>
      </c>
      <c r="G731" s="9"/>
      <c r="H731" s="9" t="s">
        <v>2016</v>
      </c>
      <c r="I731" s="9"/>
      <c r="J731" s="9"/>
      <c r="K731" s="9"/>
      <c r="L731" s="9"/>
      <c r="M731" s="9"/>
      <c r="N731" s="9"/>
      <c r="O731" s="9"/>
      <c r="P731" s="9"/>
      <c r="Q731" s="9"/>
      <c r="R731" s="9"/>
      <c r="S731" s="9"/>
    </row>
    <row r="732" spans="1:19" x14ac:dyDescent="0.2">
      <c r="A732" s="1" t="s">
        <v>128</v>
      </c>
      <c r="B732" s="9" t="s">
        <v>2017</v>
      </c>
      <c r="C732" s="11" t="s">
        <v>1631</v>
      </c>
      <c r="D732" s="9" t="s">
        <v>2012</v>
      </c>
      <c r="E732" s="9" t="s">
        <v>2012</v>
      </c>
      <c r="F732" s="9" t="s">
        <v>1909</v>
      </c>
      <c r="G732" s="9"/>
      <c r="H732" s="9" t="s">
        <v>2018</v>
      </c>
      <c r="I732" s="9"/>
      <c r="J732" s="9"/>
      <c r="K732" s="9"/>
      <c r="L732" s="9"/>
      <c r="M732" s="9"/>
      <c r="N732" s="9"/>
      <c r="O732" s="9"/>
      <c r="P732" s="9"/>
      <c r="Q732" s="9"/>
      <c r="R732" s="9"/>
      <c r="S732" s="9"/>
    </row>
    <row r="733" spans="1:19" x14ac:dyDescent="0.2">
      <c r="A733" s="1" t="s">
        <v>549</v>
      </c>
      <c r="B733" s="9" t="s">
        <v>2019</v>
      </c>
      <c r="C733" s="11" t="s">
        <v>1631</v>
      </c>
      <c r="D733" s="9" t="s">
        <v>1661</v>
      </c>
      <c r="E733" s="9" t="s">
        <v>2003</v>
      </c>
      <c r="F733" s="9" t="s">
        <v>2002</v>
      </c>
      <c r="G733" s="9"/>
      <c r="H733" s="9" t="s">
        <v>2020</v>
      </c>
      <c r="I733" s="9"/>
      <c r="J733" s="9"/>
      <c r="K733" s="9"/>
      <c r="L733" s="9"/>
      <c r="M733" s="9"/>
      <c r="N733" s="9"/>
      <c r="O733" s="9"/>
      <c r="P733" s="9"/>
      <c r="Q733" s="9"/>
      <c r="R733" s="9"/>
      <c r="S733" s="9"/>
    </row>
    <row r="734" spans="1:19" x14ac:dyDescent="0.2">
      <c r="A734" s="1" t="s">
        <v>128</v>
      </c>
      <c r="B734" s="9" t="s">
        <v>2021</v>
      </c>
      <c r="C734" s="11" t="s">
        <v>1631</v>
      </c>
      <c r="D734" s="9" t="s">
        <v>2022</v>
      </c>
      <c r="E734" s="9" t="s">
        <v>2023</v>
      </c>
      <c r="F734" s="9"/>
      <c r="G734" s="9"/>
      <c r="H734" s="9" t="s">
        <v>2024</v>
      </c>
      <c r="I734" s="9"/>
      <c r="J734" s="9"/>
      <c r="K734" s="9"/>
      <c r="L734" s="9"/>
      <c r="M734" s="9"/>
      <c r="N734" s="9"/>
      <c r="O734" s="9"/>
      <c r="P734" s="9"/>
      <c r="Q734" s="9"/>
      <c r="R734" s="9"/>
      <c r="S734" s="9"/>
    </row>
    <row r="735" spans="1:19" x14ac:dyDescent="0.2">
      <c r="A735" s="1" t="s">
        <v>147</v>
      </c>
      <c r="B735" s="9" t="s">
        <v>2025</v>
      </c>
      <c r="C735" s="11" t="s">
        <v>1631</v>
      </c>
      <c r="D735" s="9" t="s">
        <v>2026</v>
      </c>
      <c r="E735" s="9" t="s">
        <v>2027</v>
      </c>
      <c r="F735" s="9"/>
      <c r="G735" s="9"/>
      <c r="H735" s="9" t="s">
        <v>2028</v>
      </c>
      <c r="I735" s="9"/>
      <c r="J735" s="9"/>
      <c r="K735" s="9"/>
      <c r="L735" s="9"/>
      <c r="M735" s="9"/>
      <c r="N735" s="9"/>
      <c r="O735" s="9"/>
      <c r="P735" s="9"/>
      <c r="Q735" s="9"/>
      <c r="R735" s="9"/>
      <c r="S735" s="9"/>
    </row>
    <row r="736" spans="1:19" x14ac:dyDescent="0.2">
      <c r="A736" s="1" t="s">
        <v>128</v>
      </c>
      <c r="B736" s="9" t="s">
        <v>2029</v>
      </c>
      <c r="C736" s="11" t="s">
        <v>1631</v>
      </c>
      <c r="D736" s="9" t="s">
        <v>2030</v>
      </c>
      <c r="E736" s="9" t="s">
        <v>2031</v>
      </c>
      <c r="F736" s="9"/>
      <c r="G736" s="9"/>
      <c r="H736" s="9" t="s">
        <v>2032</v>
      </c>
      <c r="I736" s="9"/>
      <c r="J736" s="9"/>
      <c r="K736" s="9"/>
      <c r="L736" s="9"/>
      <c r="M736" s="9"/>
      <c r="N736" s="9"/>
      <c r="O736" s="9"/>
      <c r="P736" s="9"/>
      <c r="Q736" s="9"/>
      <c r="R736" s="9"/>
      <c r="S736" s="9"/>
    </row>
    <row r="737" spans="1:19" x14ac:dyDescent="0.2">
      <c r="A737" s="1" t="s">
        <v>32</v>
      </c>
      <c r="B737" s="9" t="s">
        <v>2033</v>
      </c>
      <c r="C737" s="11" t="s">
        <v>1631</v>
      </c>
      <c r="D737" s="9" t="s">
        <v>2034</v>
      </c>
      <c r="E737" s="9" t="s">
        <v>2035</v>
      </c>
      <c r="F737" s="9"/>
      <c r="G737" s="9"/>
      <c r="H737" s="9" t="s">
        <v>2036</v>
      </c>
      <c r="I737" s="9"/>
      <c r="J737" s="9"/>
      <c r="K737" s="9"/>
      <c r="L737" s="9"/>
      <c r="M737" s="9"/>
      <c r="N737" s="9"/>
      <c r="O737" s="9"/>
      <c r="P737" s="9"/>
      <c r="Q737" s="9"/>
      <c r="R737" s="9"/>
      <c r="S737" s="9"/>
    </row>
    <row r="738" spans="1:19" x14ac:dyDescent="0.2">
      <c r="A738" s="1" t="s">
        <v>128</v>
      </c>
      <c r="B738" s="9" t="s">
        <v>2037</v>
      </c>
      <c r="C738" s="11" t="s">
        <v>1631</v>
      </c>
      <c r="D738" s="9" t="s">
        <v>2038</v>
      </c>
      <c r="E738" s="9" t="s">
        <v>2038</v>
      </c>
      <c r="F738" s="9" t="s">
        <v>2039</v>
      </c>
      <c r="G738" s="9"/>
      <c r="H738" s="9" t="s">
        <v>2040</v>
      </c>
      <c r="I738" s="9"/>
      <c r="J738" s="9"/>
      <c r="K738" s="9"/>
      <c r="L738" s="9"/>
      <c r="M738" s="9"/>
      <c r="N738" s="9"/>
      <c r="O738" s="9"/>
      <c r="P738" s="9"/>
      <c r="Q738" s="9"/>
      <c r="R738" s="9"/>
      <c r="S738" s="9"/>
    </row>
    <row r="739" spans="1:19" x14ac:dyDescent="0.2">
      <c r="A739" s="1" t="s">
        <v>32</v>
      </c>
      <c r="B739" s="9" t="s">
        <v>2041</v>
      </c>
      <c r="C739" s="9" t="s">
        <v>2042</v>
      </c>
      <c r="D739" s="9" t="s">
        <v>2043</v>
      </c>
      <c r="E739" s="9" t="s">
        <v>2044</v>
      </c>
      <c r="F739" s="9" t="s">
        <v>2045</v>
      </c>
      <c r="G739" s="9"/>
      <c r="H739" s="9" t="s">
        <v>2046</v>
      </c>
      <c r="I739" s="9"/>
      <c r="J739" s="9"/>
      <c r="K739" s="9"/>
      <c r="L739" s="9"/>
      <c r="M739" s="9"/>
      <c r="N739" s="9"/>
      <c r="O739" s="9"/>
      <c r="P739" s="9"/>
      <c r="Q739" s="9"/>
      <c r="R739" s="9"/>
      <c r="S739" s="9"/>
    </row>
    <row r="740" spans="1:19" x14ac:dyDescent="0.2">
      <c r="A740" s="1" t="s">
        <v>32</v>
      </c>
      <c r="B740" s="9" t="s">
        <v>2047</v>
      </c>
      <c r="C740" s="11" t="s">
        <v>1631</v>
      </c>
      <c r="D740" s="9" t="s">
        <v>2048</v>
      </c>
      <c r="E740" s="9" t="s">
        <v>1972</v>
      </c>
      <c r="F740" s="9"/>
      <c r="G740" s="9"/>
      <c r="H740" s="9" t="s">
        <v>2049</v>
      </c>
      <c r="I740" s="9"/>
      <c r="J740" s="9"/>
      <c r="K740" s="9"/>
      <c r="L740" s="9"/>
      <c r="M740" s="9"/>
      <c r="N740" s="9"/>
      <c r="O740" s="9"/>
      <c r="P740" s="9"/>
      <c r="Q740" s="9"/>
      <c r="R740" s="9"/>
      <c r="S740" s="9"/>
    </row>
    <row r="741" spans="1:19" x14ac:dyDescent="0.2">
      <c r="A741" s="1" t="s">
        <v>32</v>
      </c>
      <c r="B741" s="9" t="s">
        <v>2050</v>
      </c>
      <c r="C741" s="11" t="s">
        <v>1631</v>
      </c>
      <c r="D741" s="9" t="s">
        <v>2051</v>
      </c>
      <c r="E741" s="9" t="s">
        <v>2052</v>
      </c>
      <c r="F741" s="9" t="s">
        <v>2052</v>
      </c>
      <c r="G741" s="9"/>
      <c r="H741" s="9" t="s">
        <v>2053</v>
      </c>
      <c r="I741" s="9"/>
      <c r="J741" s="9"/>
      <c r="K741" s="9"/>
      <c r="L741" s="9"/>
      <c r="M741" s="9"/>
      <c r="N741" s="9"/>
      <c r="O741" s="9"/>
      <c r="P741" s="9"/>
      <c r="Q741" s="9"/>
      <c r="R741" s="9"/>
      <c r="S741" s="9"/>
    </row>
    <row r="742" spans="1:19" x14ac:dyDescent="0.2">
      <c r="A742" s="1" t="s">
        <v>128</v>
      </c>
      <c r="B742" s="9" t="s">
        <v>2054</v>
      </c>
      <c r="C742" s="11" t="s">
        <v>1631</v>
      </c>
      <c r="D742" s="9" t="s">
        <v>2012</v>
      </c>
      <c r="E742" s="9" t="s">
        <v>2012</v>
      </c>
      <c r="F742" s="9" t="s">
        <v>1909</v>
      </c>
      <c r="G742" s="9"/>
      <c r="H742" s="9" t="s">
        <v>2055</v>
      </c>
      <c r="I742" s="9"/>
      <c r="J742" s="9"/>
      <c r="K742" s="9"/>
      <c r="L742" s="9"/>
      <c r="M742" s="9"/>
      <c r="N742" s="9"/>
      <c r="O742" s="9"/>
      <c r="P742" s="9"/>
      <c r="Q742" s="9"/>
      <c r="R742" s="9"/>
      <c r="S742" s="9"/>
    </row>
    <row r="743" spans="1:19" x14ac:dyDescent="0.2">
      <c r="A743" s="1" t="s">
        <v>128</v>
      </c>
      <c r="B743" s="9" t="s">
        <v>2056</v>
      </c>
      <c r="C743" s="11" t="s">
        <v>1631</v>
      </c>
      <c r="D743" s="9" t="s">
        <v>2057</v>
      </c>
      <c r="E743" s="9" t="s">
        <v>2058</v>
      </c>
      <c r="F743" s="9"/>
      <c r="G743" s="9"/>
      <c r="H743" s="9" t="s">
        <v>2059</v>
      </c>
      <c r="I743" s="9"/>
      <c r="J743" s="9"/>
      <c r="K743" s="9"/>
      <c r="L743" s="9"/>
      <c r="M743" s="9"/>
      <c r="N743" s="9"/>
      <c r="O743" s="9"/>
      <c r="P743" s="9"/>
      <c r="Q743" s="9"/>
      <c r="R743" s="9"/>
      <c r="S743" s="9"/>
    </row>
    <row r="744" spans="1:19" x14ac:dyDescent="0.2">
      <c r="A744" s="1" t="s">
        <v>128</v>
      </c>
      <c r="B744" s="9" t="s">
        <v>2060</v>
      </c>
      <c r="C744" s="11" t="s">
        <v>1631</v>
      </c>
      <c r="D744" s="9" t="s">
        <v>2061</v>
      </c>
      <c r="E744" s="9" t="s">
        <v>1840</v>
      </c>
      <c r="F744" s="9" t="s">
        <v>2062</v>
      </c>
      <c r="G744" s="9"/>
      <c r="H744" s="9" t="s">
        <v>2063</v>
      </c>
      <c r="I744" s="9"/>
      <c r="J744" s="9"/>
      <c r="K744" s="9"/>
      <c r="L744" s="9"/>
      <c r="M744" s="9"/>
      <c r="N744" s="9"/>
      <c r="O744" s="9"/>
      <c r="P744" s="9"/>
      <c r="Q744" s="9"/>
      <c r="R744" s="9"/>
      <c r="S744" s="9"/>
    </row>
    <row r="745" spans="1:19" x14ac:dyDescent="0.2">
      <c r="A745" s="1" t="s">
        <v>32</v>
      </c>
      <c r="B745" s="9" t="s">
        <v>2064</v>
      </c>
      <c r="C745" s="11" t="s">
        <v>1631</v>
      </c>
      <c r="D745" s="9" t="s">
        <v>2065</v>
      </c>
      <c r="E745" s="9" t="s">
        <v>2066</v>
      </c>
      <c r="F745" s="9"/>
      <c r="G745" s="9"/>
      <c r="H745" s="9" t="s">
        <v>2067</v>
      </c>
      <c r="I745" s="9"/>
      <c r="J745" s="9"/>
      <c r="K745" s="9"/>
      <c r="L745" s="9"/>
      <c r="M745" s="9"/>
      <c r="N745" s="9"/>
      <c r="O745" s="9"/>
      <c r="P745" s="9"/>
      <c r="Q745" s="9"/>
      <c r="R745" s="9"/>
      <c r="S745" s="9"/>
    </row>
    <row r="746" spans="1:19" x14ac:dyDescent="0.2">
      <c r="A746" s="1" t="s">
        <v>32</v>
      </c>
      <c r="B746" s="9" t="s">
        <v>2068</v>
      </c>
      <c r="C746" s="11" t="s">
        <v>1631</v>
      </c>
      <c r="D746" s="9" t="s">
        <v>2069</v>
      </c>
      <c r="E746" s="9" t="s">
        <v>2070</v>
      </c>
      <c r="F746" s="9"/>
      <c r="G746" s="9"/>
      <c r="H746" s="9" t="s">
        <v>2071</v>
      </c>
      <c r="I746" s="9"/>
      <c r="J746" s="9"/>
      <c r="K746" s="9"/>
      <c r="L746" s="9"/>
      <c r="M746" s="9"/>
      <c r="N746" s="9"/>
      <c r="O746" s="9"/>
      <c r="P746" s="9"/>
      <c r="Q746" s="9"/>
      <c r="R746" s="9"/>
      <c r="S746" s="9"/>
    </row>
    <row r="747" spans="1:19" x14ac:dyDescent="0.2">
      <c r="A747" s="1" t="s">
        <v>147</v>
      </c>
      <c r="B747" s="9" t="s">
        <v>2072</v>
      </c>
      <c r="C747" s="11" t="s">
        <v>1631</v>
      </c>
      <c r="D747" s="9" t="s">
        <v>2073</v>
      </c>
      <c r="E747" s="9" t="s">
        <v>2073</v>
      </c>
      <c r="F747" s="9"/>
      <c r="G747" s="9"/>
      <c r="H747" s="9" t="s">
        <v>2074</v>
      </c>
      <c r="I747" s="9"/>
      <c r="J747" s="9"/>
      <c r="K747" s="9"/>
      <c r="L747" s="9"/>
      <c r="M747" s="9"/>
      <c r="N747" s="9"/>
      <c r="O747" s="9"/>
      <c r="P747" s="9"/>
      <c r="Q747" s="9"/>
      <c r="R747" s="9"/>
      <c r="S747" s="9"/>
    </row>
    <row r="748" spans="1:19" x14ac:dyDescent="0.2">
      <c r="A748" s="1" t="s">
        <v>32</v>
      </c>
      <c r="B748" s="9" t="s">
        <v>2075</v>
      </c>
      <c r="C748" s="11" t="s">
        <v>1631</v>
      </c>
      <c r="D748" s="9" t="s">
        <v>2076</v>
      </c>
      <c r="E748" s="9" t="s">
        <v>2008</v>
      </c>
      <c r="F748" s="9" t="s">
        <v>2077</v>
      </c>
      <c r="G748" s="9"/>
      <c r="H748" s="9" t="s">
        <v>2078</v>
      </c>
      <c r="I748" s="9"/>
      <c r="J748" s="9"/>
      <c r="K748" s="9"/>
      <c r="L748" s="9"/>
      <c r="M748" s="9"/>
      <c r="N748" s="9"/>
      <c r="O748" s="9"/>
      <c r="P748" s="9"/>
      <c r="Q748" s="9"/>
      <c r="R748" s="9"/>
      <c r="S748" s="9"/>
    </row>
    <row r="749" spans="1:19" x14ac:dyDescent="0.2">
      <c r="A749" s="1" t="s">
        <v>32</v>
      </c>
      <c r="B749" s="9" t="s">
        <v>2079</v>
      </c>
      <c r="C749" s="11" t="s">
        <v>1631</v>
      </c>
      <c r="D749" s="9" t="s">
        <v>2080</v>
      </c>
      <c r="E749" s="9" t="s">
        <v>1727</v>
      </c>
      <c r="F749" s="9" t="s">
        <v>1809</v>
      </c>
      <c r="G749" s="9"/>
      <c r="H749" s="9" t="s">
        <v>2081</v>
      </c>
      <c r="I749" s="9"/>
      <c r="J749" s="9"/>
      <c r="K749" s="9"/>
      <c r="L749" s="9"/>
      <c r="M749" s="9"/>
      <c r="N749" s="9"/>
      <c r="O749" s="9"/>
      <c r="P749" s="9"/>
      <c r="Q749" s="9"/>
      <c r="R749" s="9"/>
      <c r="S749" s="9"/>
    </row>
    <row r="750" spans="1:19" x14ac:dyDescent="0.2">
      <c r="A750" s="1" t="s">
        <v>32</v>
      </c>
      <c r="B750" s="9" t="s">
        <v>2082</v>
      </c>
      <c r="C750" s="9" t="s">
        <v>2083</v>
      </c>
      <c r="D750" s="9" t="s">
        <v>2084</v>
      </c>
      <c r="E750" s="9" t="s">
        <v>2084</v>
      </c>
      <c r="F750" s="9"/>
      <c r="G750" s="9"/>
      <c r="H750" s="9" t="s">
        <v>2085</v>
      </c>
      <c r="I750" s="9"/>
      <c r="J750" s="9"/>
      <c r="K750" s="9"/>
      <c r="L750" s="9"/>
      <c r="M750" s="9"/>
      <c r="N750" s="9"/>
      <c r="O750" s="9"/>
      <c r="P750" s="9"/>
      <c r="Q750" s="9"/>
      <c r="R750" s="9"/>
      <c r="S750" s="9"/>
    </row>
    <row r="751" spans="1:19" x14ac:dyDescent="0.2">
      <c r="A751" s="1" t="s">
        <v>32</v>
      </c>
      <c r="B751" s="9" t="s">
        <v>2086</v>
      </c>
      <c r="C751" s="11" t="s">
        <v>1631</v>
      </c>
      <c r="D751" s="9" t="s">
        <v>2087</v>
      </c>
      <c r="E751" s="9" t="s">
        <v>2088</v>
      </c>
      <c r="F751" s="9" t="s">
        <v>2089</v>
      </c>
      <c r="G751" s="9"/>
      <c r="H751" s="9" t="s">
        <v>2090</v>
      </c>
      <c r="I751" s="9"/>
      <c r="J751" s="9"/>
      <c r="K751" s="9"/>
      <c r="L751" s="9"/>
      <c r="M751" s="9"/>
      <c r="N751" s="9"/>
      <c r="O751" s="9"/>
      <c r="P751" s="9"/>
      <c r="Q751" s="9"/>
      <c r="R751" s="9"/>
      <c r="S751" s="9"/>
    </row>
    <row r="752" spans="1:19" x14ac:dyDescent="0.2">
      <c r="A752" s="1" t="s">
        <v>128</v>
      </c>
      <c r="B752" s="9" t="s">
        <v>2091</v>
      </c>
      <c r="C752" s="11" t="s">
        <v>1631</v>
      </c>
      <c r="D752" s="9" t="s">
        <v>2012</v>
      </c>
      <c r="E752" s="9" t="s">
        <v>2012</v>
      </c>
      <c r="F752" s="9" t="s">
        <v>1909</v>
      </c>
      <c r="G752" s="9"/>
      <c r="H752" s="9" t="s">
        <v>2092</v>
      </c>
      <c r="I752" s="9"/>
      <c r="J752" s="9"/>
      <c r="K752" s="9"/>
      <c r="L752" s="9"/>
      <c r="M752" s="9"/>
      <c r="N752" s="9"/>
      <c r="O752" s="9"/>
      <c r="P752" s="9"/>
      <c r="Q752" s="9"/>
      <c r="R752" s="9"/>
      <c r="S752" s="9"/>
    </row>
    <row r="753" spans="1:19" x14ac:dyDescent="0.2">
      <c r="A753" s="1" t="s">
        <v>128</v>
      </c>
      <c r="B753" s="9" t="s">
        <v>2093</v>
      </c>
      <c r="C753" s="11" t="s">
        <v>1631</v>
      </c>
      <c r="D753" s="9" t="s">
        <v>2094</v>
      </c>
      <c r="E753" s="9" t="s">
        <v>1799</v>
      </c>
      <c r="F753" s="9" t="s">
        <v>1800</v>
      </c>
      <c r="G753" s="9"/>
      <c r="H753" s="9" t="s">
        <v>2095</v>
      </c>
      <c r="I753" s="9"/>
      <c r="J753" s="9"/>
      <c r="K753" s="9"/>
      <c r="L753" s="9"/>
      <c r="M753" s="9"/>
      <c r="N753" s="9"/>
      <c r="O753" s="9"/>
      <c r="P753" s="9"/>
      <c r="Q753" s="9"/>
      <c r="R753" s="9"/>
      <c r="S753" s="9"/>
    </row>
    <row r="754" spans="1:19" x14ac:dyDescent="0.2">
      <c r="A754" t="s">
        <v>2096</v>
      </c>
      <c r="B754" s="9" t="s">
        <v>32</v>
      </c>
      <c r="C754" s="9" t="s">
        <v>2097</v>
      </c>
      <c r="D754" s="11" t="s">
        <v>1631</v>
      </c>
      <c r="E754" s="9" t="s">
        <v>2098</v>
      </c>
      <c r="F754" s="9"/>
      <c r="G754" s="9" t="s">
        <v>2099</v>
      </c>
      <c r="H754" s="9"/>
      <c r="I754" s="9" t="s">
        <v>2100</v>
      </c>
      <c r="J754" s="9"/>
      <c r="K754" s="9"/>
      <c r="L754" s="9"/>
      <c r="M754" s="9"/>
      <c r="N754" s="9"/>
      <c r="O754" s="9"/>
      <c r="P754" s="9"/>
      <c r="Q754" s="9"/>
      <c r="R754" s="9"/>
      <c r="S754" s="9"/>
    </row>
    <row r="755" spans="1:19" x14ac:dyDescent="0.2">
      <c r="A755" t="s">
        <v>2101</v>
      </c>
      <c r="B755" s="9" t="s">
        <v>32</v>
      </c>
      <c r="C755" s="9" t="s">
        <v>2102</v>
      </c>
      <c r="D755" s="11" t="s">
        <v>1631</v>
      </c>
      <c r="E755" s="9" t="s">
        <v>2103</v>
      </c>
      <c r="F755" s="9"/>
      <c r="G755" s="9" t="s">
        <v>2103</v>
      </c>
      <c r="H755" s="9"/>
      <c r="I755" s="9" t="s">
        <v>2104</v>
      </c>
      <c r="J755" s="9"/>
      <c r="K755" s="9"/>
      <c r="L755" s="9"/>
      <c r="M755" s="9"/>
      <c r="N755" s="9"/>
      <c r="O755" s="9"/>
      <c r="P755" s="9"/>
      <c r="Q755" s="9"/>
      <c r="R755" s="9"/>
      <c r="S755" s="9"/>
    </row>
    <row r="756" spans="1:19" x14ac:dyDescent="0.2">
      <c r="A756" t="s">
        <v>2105</v>
      </c>
      <c r="B756" s="9" t="s">
        <v>128</v>
      </c>
      <c r="C756" s="9" t="s">
        <v>2106</v>
      </c>
      <c r="D756" s="11" t="s">
        <v>1631</v>
      </c>
      <c r="E756" s="9" t="s">
        <v>2107</v>
      </c>
      <c r="F756" s="9"/>
      <c r="G756" s="9" t="s">
        <v>2107</v>
      </c>
      <c r="H756" s="9" t="s">
        <v>2108</v>
      </c>
      <c r="I756" s="9" t="s">
        <v>2109</v>
      </c>
      <c r="J756" s="9"/>
      <c r="K756" s="9"/>
      <c r="L756" s="9"/>
      <c r="M756" s="9"/>
      <c r="N756" s="9"/>
      <c r="O756" s="9"/>
      <c r="P756" s="9"/>
      <c r="Q756" s="9"/>
      <c r="R756" s="9"/>
      <c r="S756" s="9"/>
    </row>
    <row r="757" spans="1:19" x14ac:dyDescent="0.2">
      <c r="A757" t="s">
        <v>2110</v>
      </c>
      <c r="B757" s="9" t="s">
        <v>32</v>
      </c>
      <c r="C757" s="9" t="s">
        <v>2111</v>
      </c>
      <c r="D757" s="9" t="s">
        <v>2112</v>
      </c>
      <c r="E757" s="9" t="s">
        <v>2113</v>
      </c>
      <c r="F757" s="9"/>
      <c r="G757" s="9" t="s">
        <v>2113</v>
      </c>
      <c r="H757" s="9"/>
      <c r="I757" s="9" t="s">
        <v>2114</v>
      </c>
      <c r="J757" s="9"/>
      <c r="K757" s="9"/>
      <c r="L757" s="9"/>
      <c r="M757" s="9"/>
      <c r="N757" s="9"/>
      <c r="O757" s="9"/>
      <c r="P757" s="9"/>
      <c r="Q757" s="9"/>
      <c r="R757" s="9"/>
      <c r="S757" s="9"/>
    </row>
    <row r="758" spans="1:19" x14ac:dyDescent="0.2">
      <c r="A758" t="s">
        <v>2123</v>
      </c>
      <c r="B758" s="9" t="s">
        <v>128</v>
      </c>
      <c r="C758" s="9" t="s">
        <v>2124</v>
      </c>
      <c r="D758" s="11" t="s">
        <v>1631</v>
      </c>
      <c r="E758" s="9" t="s">
        <v>2125</v>
      </c>
      <c r="F758" s="9" t="s">
        <v>2126</v>
      </c>
      <c r="G758" s="9" t="s">
        <v>2125</v>
      </c>
      <c r="H758" s="9">
        <v>1760582</v>
      </c>
      <c r="I758" s="9" t="s">
        <v>2127</v>
      </c>
      <c r="J758" s="9"/>
      <c r="K758" s="9"/>
      <c r="L758" s="9"/>
      <c r="M758" s="9"/>
      <c r="N758" s="9"/>
      <c r="O758" s="9"/>
      <c r="P758" s="9"/>
      <c r="Q758" s="9"/>
      <c r="R758" s="9"/>
      <c r="S758" s="9"/>
    </row>
    <row r="759" spans="1:19" x14ac:dyDescent="0.2">
      <c r="A759" t="s">
        <v>2128</v>
      </c>
      <c r="B759" s="9" t="s">
        <v>128</v>
      </c>
      <c r="C759" s="9" t="s">
        <v>2129</v>
      </c>
      <c r="D759" s="11" t="s">
        <v>1631</v>
      </c>
      <c r="E759" s="9" t="s">
        <v>2130</v>
      </c>
      <c r="F759" s="9"/>
      <c r="G759" s="9" t="s">
        <v>2130</v>
      </c>
      <c r="H759" s="9"/>
      <c r="I759" s="9" t="s">
        <v>2131</v>
      </c>
      <c r="J759" s="9"/>
      <c r="K759" s="9"/>
      <c r="L759" s="9"/>
      <c r="M759" s="9"/>
      <c r="N759" s="9"/>
      <c r="O759" s="9"/>
      <c r="P759" s="9"/>
      <c r="Q759" s="9"/>
      <c r="R759" s="9"/>
      <c r="S759" s="9"/>
    </row>
    <row r="760" spans="1:19" x14ac:dyDescent="0.2">
      <c r="A760" t="s">
        <v>2132</v>
      </c>
      <c r="B760" s="9" t="s">
        <v>128</v>
      </c>
      <c r="C760" s="9" t="s">
        <v>682</v>
      </c>
      <c r="D760" s="11" t="s">
        <v>1631</v>
      </c>
      <c r="E760" s="9" t="s">
        <v>2133</v>
      </c>
      <c r="F760" s="9"/>
      <c r="G760" s="9" t="s">
        <v>2133</v>
      </c>
      <c r="H760" s="9"/>
      <c r="I760" s="9" t="s">
        <v>2134</v>
      </c>
      <c r="J760" s="9"/>
      <c r="K760" s="9"/>
      <c r="L760" s="9"/>
      <c r="M760" s="9"/>
      <c r="N760" s="9"/>
      <c r="O760" s="9"/>
      <c r="P760" s="9"/>
      <c r="Q760" s="9"/>
      <c r="R760" s="9"/>
      <c r="S760" s="9"/>
    </row>
    <row r="761" spans="1:19" x14ac:dyDescent="0.2">
      <c r="A761" t="s">
        <v>2135</v>
      </c>
      <c r="B761" s="9" t="s">
        <v>128</v>
      </c>
      <c r="C761" s="9" t="s">
        <v>2136</v>
      </c>
      <c r="D761" s="11" t="s">
        <v>1631</v>
      </c>
      <c r="E761" s="9" t="s">
        <v>2133</v>
      </c>
      <c r="F761" s="9"/>
      <c r="G761" s="9" t="s">
        <v>2133</v>
      </c>
      <c r="H761" s="9"/>
      <c r="I761" s="9" t="s">
        <v>2137</v>
      </c>
      <c r="J761" s="9"/>
      <c r="K761" s="9"/>
      <c r="L761" s="9"/>
      <c r="M761" s="9"/>
      <c r="N761" s="9"/>
      <c r="O761" s="9"/>
      <c r="P761" s="9"/>
      <c r="Q761" s="9"/>
      <c r="R761" s="9"/>
      <c r="S761" s="9"/>
    </row>
    <row r="762" spans="1:19" x14ac:dyDescent="0.2">
      <c r="A762" t="s">
        <v>2138</v>
      </c>
      <c r="B762" s="9" t="s">
        <v>128</v>
      </c>
      <c r="C762" s="9" t="s">
        <v>2139</v>
      </c>
      <c r="D762" s="11" t="s">
        <v>1631</v>
      </c>
      <c r="E762" s="9" t="s">
        <v>2140</v>
      </c>
      <c r="F762" s="9"/>
      <c r="G762" s="9" t="s">
        <v>2140</v>
      </c>
      <c r="H762" s="9" t="s">
        <v>2141</v>
      </c>
      <c r="I762" s="9" t="s">
        <v>2142</v>
      </c>
      <c r="J762" s="9"/>
      <c r="K762" s="9"/>
      <c r="L762" s="9"/>
      <c r="M762" s="9"/>
      <c r="N762" s="9"/>
      <c r="O762" s="9"/>
      <c r="P762" s="9"/>
      <c r="Q762" s="9"/>
      <c r="R762" s="9"/>
      <c r="S762" s="9"/>
    </row>
    <row r="763" spans="1:19" x14ac:dyDescent="0.2">
      <c r="A763" t="s">
        <v>2143</v>
      </c>
      <c r="B763" s="9" t="s">
        <v>128</v>
      </c>
      <c r="C763" s="9" t="s">
        <v>2144</v>
      </c>
      <c r="D763" s="11" t="s">
        <v>1631</v>
      </c>
      <c r="E763" s="9" t="s">
        <v>2140</v>
      </c>
      <c r="F763" s="9"/>
      <c r="G763" s="9" t="s">
        <v>2140</v>
      </c>
      <c r="H763" s="9" t="s">
        <v>2145</v>
      </c>
      <c r="I763" s="9" t="s">
        <v>2146</v>
      </c>
      <c r="J763" s="9"/>
      <c r="K763" s="9"/>
      <c r="L763" s="9"/>
      <c r="M763" s="9"/>
      <c r="N763" s="9"/>
      <c r="O763" s="9"/>
      <c r="P763" s="9"/>
      <c r="Q763" s="9"/>
      <c r="R763" s="9"/>
      <c r="S763" s="9"/>
    </row>
    <row r="764" spans="1:19" x14ac:dyDescent="0.2">
      <c r="A764" t="s">
        <v>2147</v>
      </c>
      <c r="B764" s="9" t="s">
        <v>128</v>
      </c>
      <c r="C764" s="9" t="s">
        <v>2148</v>
      </c>
      <c r="D764" s="11" t="s">
        <v>1631</v>
      </c>
      <c r="E764" s="9" t="s">
        <v>2140</v>
      </c>
      <c r="F764" s="9"/>
      <c r="G764" s="9" t="s">
        <v>2149</v>
      </c>
      <c r="H764" s="9" t="s">
        <v>2145</v>
      </c>
      <c r="I764" s="9" t="s">
        <v>2150</v>
      </c>
      <c r="J764" s="9"/>
      <c r="K764" s="9"/>
      <c r="L764" s="9"/>
      <c r="M764" s="9"/>
      <c r="N764" s="9"/>
      <c r="O764" s="9"/>
      <c r="P764" s="9"/>
      <c r="Q764" s="9"/>
      <c r="R764" s="9"/>
      <c r="S764" s="9"/>
    </row>
    <row r="765" spans="1:19" x14ac:dyDescent="0.2">
      <c r="A765" t="s">
        <v>2151</v>
      </c>
      <c r="B765" s="9" t="s">
        <v>32</v>
      </c>
      <c r="C765" s="9" t="s">
        <v>2152</v>
      </c>
      <c r="D765" s="11" t="s">
        <v>1631</v>
      </c>
      <c r="E765" s="9" t="s">
        <v>2153</v>
      </c>
      <c r="F765" s="9"/>
      <c r="G765" s="9" t="s">
        <v>2153</v>
      </c>
      <c r="H765" s="9"/>
      <c r="I765" s="9" t="s">
        <v>2154</v>
      </c>
      <c r="J765" s="9"/>
      <c r="K765" s="9"/>
      <c r="L765" s="9"/>
      <c r="M765" s="9"/>
      <c r="N765" s="9"/>
      <c r="O765" s="9"/>
      <c r="P765" s="9"/>
      <c r="Q765" s="9"/>
      <c r="R765" s="9"/>
      <c r="S765" s="9"/>
    </row>
    <row r="766" spans="1:19" x14ac:dyDescent="0.2">
      <c r="A766" t="s">
        <v>2155</v>
      </c>
      <c r="B766" s="9" t="s">
        <v>32</v>
      </c>
      <c r="C766" s="9" t="s">
        <v>2156</v>
      </c>
      <c r="D766" s="11" t="s">
        <v>1631</v>
      </c>
      <c r="E766" s="9" t="s">
        <v>2153</v>
      </c>
      <c r="F766" s="9" t="s">
        <v>2157</v>
      </c>
      <c r="G766" s="9" t="s">
        <v>2158</v>
      </c>
      <c r="H766" s="9" t="e">
        <v>#NAME?</v>
      </c>
      <c r="I766" s="9" t="s">
        <v>2159</v>
      </c>
      <c r="J766" s="9"/>
      <c r="K766" s="9"/>
      <c r="L766" s="9"/>
      <c r="M766" s="9"/>
      <c r="N766" s="9"/>
      <c r="O766" s="9"/>
      <c r="P766" s="9"/>
      <c r="Q766" s="9"/>
      <c r="R766" s="9"/>
      <c r="S766" s="9"/>
    </row>
    <row r="767" spans="1:19" x14ac:dyDescent="0.2">
      <c r="A767" t="s">
        <v>2160</v>
      </c>
      <c r="B767" s="9" t="s">
        <v>128</v>
      </c>
      <c r="C767" s="9" t="s">
        <v>2161</v>
      </c>
      <c r="D767" s="11" t="s">
        <v>1631</v>
      </c>
      <c r="E767" s="9" t="s">
        <v>2162</v>
      </c>
      <c r="F767" s="9" t="s">
        <v>2163</v>
      </c>
      <c r="G767" s="9" t="s">
        <v>2164</v>
      </c>
      <c r="H767" s="9" t="s">
        <v>2165</v>
      </c>
      <c r="I767" s="9" t="s">
        <v>2166</v>
      </c>
      <c r="J767" s="9"/>
      <c r="K767" s="9"/>
      <c r="L767" s="9"/>
      <c r="M767" s="9"/>
      <c r="N767" s="9"/>
      <c r="O767" s="9"/>
      <c r="P767" s="9"/>
      <c r="Q767" s="9"/>
      <c r="R767" s="9"/>
      <c r="S767" s="9"/>
    </row>
    <row r="768" spans="1:19" x14ac:dyDescent="0.2">
      <c r="A768" t="s">
        <v>2167</v>
      </c>
      <c r="B768" s="9" t="s">
        <v>128</v>
      </c>
      <c r="C768" s="9" t="s">
        <v>2168</v>
      </c>
      <c r="D768" s="11" t="s">
        <v>1631</v>
      </c>
      <c r="E768" s="9" t="s">
        <v>2169</v>
      </c>
      <c r="F768" s="9"/>
      <c r="G768" s="9" t="s">
        <v>2169</v>
      </c>
      <c r="H768" s="9"/>
      <c r="I768" s="9" t="s">
        <v>2170</v>
      </c>
      <c r="J768" s="9"/>
      <c r="K768" s="9"/>
      <c r="L768" s="9"/>
      <c r="M768" s="9"/>
      <c r="N768" s="9"/>
      <c r="O768" s="9"/>
      <c r="P768" s="9"/>
      <c r="Q768" s="9"/>
      <c r="R768" s="9"/>
      <c r="S768" s="9"/>
    </row>
    <row r="769" spans="1:19" x14ac:dyDescent="0.2">
      <c r="A769" t="s">
        <v>2171</v>
      </c>
      <c r="B769" s="9" t="s">
        <v>32</v>
      </c>
      <c r="C769" s="9" t="s">
        <v>2172</v>
      </c>
      <c r="D769" s="11" t="s">
        <v>1631</v>
      </c>
      <c r="E769" s="9" t="s">
        <v>2173</v>
      </c>
      <c r="F769" s="9"/>
      <c r="G769" s="9" t="s">
        <v>2174</v>
      </c>
      <c r="H769" s="9" t="s">
        <v>2175</v>
      </c>
      <c r="I769" s="9" t="s">
        <v>2176</v>
      </c>
      <c r="J769" s="9"/>
      <c r="K769" s="9"/>
      <c r="L769" s="9"/>
      <c r="M769" s="9"/>
      <c r="N769" s="9"/>
      <c r="O769" s="9"/>
      <c r="P769" s="9"/>
      <c r="Q769" s="9"/>
      <c r="R769" s="9"/>
      <c r="S769" s="9"/>
    </row>
    <row r="770" spans="1:19" x14ac:dyDescent="0.2">
      <c r="A770" t="s">
        <v>2177</v>
      </c>
      <c r="B770" s="9" t="s">
        <v>128</v>
      </c>
      <c r="C770" s="9" t="s">
        <v>2178</v>
      </c>
      <c r="D770" s="11" t="s">
        <v>1631</v>
      </c>
      <c r="E770" s="9" t="s">
        <v>2179</v>
      </c>
      <c r="F770" s="9" t="s">
        <v>2180</v>
      </c>
      <c r="G770" s="9" t="s">
        <v>2181</v>
      </c>
      <c r="H770" s="9" t="s">
        <v>1802</v>
      </c>
      <c r="I770" s="9" t="s">
        <v>2182</v>
      </c>
      <c r="J770" s="9"/>
      <c r="K770" s="9"/>
      <c r="L770" s="9"/>
      <c r="M770" s="9"/>
      <c r="N770" s="9"/>
      <c r="O770" s="9"/>
      <c r="P770" s="9"/>
      <c r="Q770" s="9"/>
      <c r="R770" s="9"/>
      <c r="S770" s="9"/>
    </row>
    <row r="771" spans="1:19" x14ac:dyDescent="0.2">
      <c r="A771" t="s">
        <v>2183</v>
      </c>
      <c r="B771" s="9" t="s">
        <v>147</v>
      </c>
      <c r="C771" s="9" t="s">
        <v>2184</v>
      </c>
      <c r="D771" s="11" t="s">
        <v>1631</v>
      </c>
      <c r="E771" s="9" t="s">
        <v>2185</v>
      </c>
      <c r="F771" s="9"/>
      <c r="G771" s="9" t="s">
        <v>2186</v>
      </c>
      <c r="H771" s="9"/>
      <c r="I771" s="9" t="s">
        <v>2187</v>
      </c>
      <c r="J771" s="9"/>
      <c r="K771" s="9"/>
      <c r="L771" s="9"/>
      <c r="M771" s="9"/>
      <c r="N771" s="9"/>
      <c r="O771" s="9"/>
      <c r="P771" s="9"/>
      <c r="Q771" s="9"/>
      <c r="R771" s="9"/>
      <c r="S771" s="9"/>
    </row>
    <row r="772" spans="1:19" x14ac:dyDescent="0.2">
      <c r="A772" t="s">
        <v>2188</v>
      </c>
      <c r="B772" s="9" t="s">
        <v>128</v>
      </c>
      <c r="C772" s="9" t="s">
        <v>2189</v>
      </c>
      <c r="D772" s="11" t="s">
        <v>1631</v>
      </c>
      <c r="E772" s="9" t="s">
        <v>2179</v>
      </c>
      <c r="F772" s="9"/>
      <c r="G772" s="9" t="s">
        <v>2179</v>
      </c>
      <c r="H772" s="9"/>
      <c r="I772" s="9" t="s">
        <v>2190</v>
      </c>
      <c r="J772" s="9"/>
      <c r="K772" s="9"/>
      <c r="L772" s="9"/>
      <c r="M772" s="9"/>
      <c r="N772" s="9"/>
      <c r="O772" s="9"/>
      <c r="P772" s="9"/>
      <c r="Q772" s="9"/>
      <c r="R772" s="9"/>
      <c r="S772" s="9"/>
    </row>
    <row r="773" spans="1:19" x14ac:dyDescent="0.2">
      <c r="A773" t="s">
        <v>2191</v>
      </c>
      <c r="B773" s="9" t="s">
        <v>147</v>
      </c>
      <c r="C773" s="9" t="s">
        <v>2192</v>
      </c>
      <c r="D773" s="11" t="s">
        <v>1631</v>
      </c>
      <c r="E773" s="9" t="s">
        <v>2193</v>
      </c>
      <c r="F773" s="9" t="s">
        <v>2107</v>
      </c>
      <c r="G773" s="9" t="s">
        <v>2194</v>
      </c>
      <c r="H773" s="9"/>
      <c r="I773" s="9" t="s">
        <v>2195</v>
      </c>
      <c r="J773" s="9"/>
      <c r="K773" s="9"/>
      <c r="L773" s="9"/>
      <c r="M773" s="9"/>
      <c r="N773" s="9"/>
      <c r="O773" s="9"/>
      <c r="P773" s="9"/>
      <c r="Q773" s="9"/>
      <c r="R773" s="9"/>
      <c r="S773" s="9"/>
    </row>
    <row r="774" spans="1:19" x14ac:dyDescent="0.2">
      <c r="A774" t="s">
        <v>2196</v>
      </c>
      <c r="B774" s="9" t="s">
        <v>128</v>
      </c>
      <c r="C774" s="9" t="s">
        <v>2197</v>
      </c>
      <c r="D774" s="11" t="s">
        <v>1631</v>
      </c>
      <c r="E774" s="9" t="s">
        <v>2198</v>
      </c>
      <c r="F774" s="9"/>
      <c r="G774" s="9" t="s">
        <v>2199</v>
      </c>
      <c r="H774" s="9"/>
      <c r="I774" s="9" t="s">
        <v>2200</v>
      </c>
      <c r="J774" s="9"/>
      <c r="K774" s="9"/>
      <c r="L774" s="9"/>
      <c r="M774" s="9"/>
      <c r="N774" s="9"/>
      <c r="O774" s="9"/>
      <c r="P774" s="9"/>
      <c r="Q774" s="9"/>
      <c r="R774" s="9"/>
      <c r="S774" s="9"/>
    </row>
    <row r="775" spans="1:19" x14ac:dyDescent="0.2">
      <c r="A775" t="s">
        <v>2201</v>
      </c>
      <c r="B775" s="9" t="s">
        <v>32</v>
      </c>
      <c r="C775" s="9" t="s">
        <v>2202</v>
      </c>
      <c r="D775" s="9" t="s">
        <v>2203</v>
      </c>
      <c r="E775" s="9" t="s">
        <v>2204</v>
      </c>
      <c r="F775" s="9"/>
      <c r="G775" s="9" t="s">
        <v>2204</v>
      </c>
      <c r="H775" s="9"/>
      <c r="I775" s="9" t="s">
        <v>2205</v>
      </c>
      <c r="J775" s="9"/>
      <c r="K775" s="9"/>
      <c r="L775" s="9"/>
      <c r="M775" s="9"/>
      <c r="N775" s="9"/>
      <c r="O775" s="9"/>
      <c r="P775" s="9"/>
      <c r="Q775" s="9"/>
      <c r="R775" s="9"/>
      <c r="S775" s="9"/>
    </row>
    <row r="776" spans="1:19" x14ac:dyDescent="0.2">
      <c r="A776" t="s">
        <v>2206</v>
      </c>
      <c r="B776" s="9" t="s">
        <v>128</v>
      </c>
      <c r="C776" s="9" t="s">
        <v>2207</v>
      </c>
      <c r="D776" s="11" t="s">
        <v>1631</v>
      </c>
      <c r="E776" s="9" t="s">
        <v>2208</v>
      </c>
      <c r="F776" s="9" t="s">
        <v>2209</v>
      </c>
      <c r="G776" s="9" t="s">
        <v>2210</v>
      </c>
      <c r="H776" s="9"/>
      <c r="I776" s="9" t="s">
        <v>2211</v>
      </c>
      <c r="J776" s="9"/>
      <c r="K776" s="9"/>
      <c r="L776" s="9"/>
      <c r="M776" s="9"/>
      <c r="N776" s="9"/>
      <c r="O776" s="9"/>
      <c r="P776" s="9"/>
      <c r="Q776" s="9"/>
      <c r="R776" s="9"/>
      <c r="S776" s="9"/>
    </row>
    <row r="777" spans="1:19" x14ac:dyDescent="0.2">
      <c r="A777" t="s">
        <v>2212</v>
      </c>
      <c r="B777" s="9" t="s">
        <v>128</v>
      </c>
      <c r="C777" s="9" t="s">
        <v>2213</v>
      </c>
      <c r="D777" s="11" t="s">
        <v>1631</v>
      </c>
      <c r="E777" s="9" t="s">
        <v>2214</v>
      </c>
      <c r="F777" s="9"/>
      <c r="G777" s="9" t="s">
        <v>2215</v>
      </c>
      <c r="H777" s="9"/>
      <c r="I777" s="9" t="s">
        <v>2216</v>
      </c>
      <c r="J777" s="9"/>
      <c r="K777" s="9"/>
      <c r="L777" s="9"/>
      <c r="M777" s="9"/>
      <c r="N777" s="9"/>
      <c r="O777" s="9"/>
      <c r="P777" s="9"/>
      <c r="Q777" s="9"/>
      <c r="R777" s="9"/>
      <c r="S777" s="9"/>
    </row>
    <row r="778" spans="1:19" x14ac:dyDescent="0.2">
      <c r="A778" t="s">
        <v>2217</v>
      </c>
      <c r="B778" s="9" t="s">
        <v>128</v>
      </c>
      <c r="C778" s="9" t="s">
        <v>2218</v>
      </c>
      <c r="D778" s="11" t="s">
        <v>1631</v>
      </c>
      <c r="E778" s="9" t="s">
        <v>2219</v>
      </c>
      <c r="F778" s="9"/>
      <c r="G778" s="9" t="s">
        <v>2220</v>
      </c>
      <c r="H778" s="9"/>
      <c r="I778" s="9" t="s">
        <v>2221</v>
      </c>
      <c r="J778" s="9"/>
      <c r="K778" s="9"/>
      <c r="L778" s="9"/>
      <c r="M778" s="9"/>
      <c r="N778" s="9"/>
      <c r="O778" s="9"/>
      <c r="P778" s="9"/>
      <c r="Q778" s="9"/>
      <c r="R778" s="9"/>
      <c r="S778" s="9"/>
    </row>
    <row r="779" spans="1:19" x14ac:dyDescent="0.2">
      <c r="A779" t="s">
        <v>2222</v>
      </c>
      <c r="B779" s="9" t="s">
        <v>32</v>
      </c>
      <c r="C779" s="9" t="s">
        <v>2223</v>
      </c>
      <c r="D779" s="11" t="s">
        <v>1631</v>
      </c>
      <c r="E779" s="9" t="s">
        <v>2224</v>
      </c>
      <c r="F779" s="9"/>
      <c r="G779" s="9" t="s">
        <v>2224</v>
      </c>
      <c r="H779" s="9"/>
      <c r="I779" s="9" t="s">
        <v>2225</v>
      </c>
      <c r="J779" s="9"/>
      <c r="K779" s="9"/>
      <c r="L779" s="9"/>
      <c r="M779" s="9"/>
      <c r="N779" s="9"/>
      <c r="O779" s="9"/>
      <c r="P779" s="9"/>
      <c r="Q779" s="9"/>
      <c r="R779" s="9"/>
      <c r="S779" s="9"/>
    </row>
    <row r="780" spans="1:19" x14ac:dyDescent="0.2">
      <c r="A780" t="s">
        <v>2226</v>
      </c>
      <c r="B780" s="9" t="s">
        <v>128</v>
      </c>
      <c r="C780" s="9" t="s">
        <v>682</v>
      </c>
      <c r="D780" s="11" t="s">
        <v>1631</v>
      </c>
      <c r="E780" s="9" t="s">
        <v>2227</v>
      </c>
      <c r="F780" s="9"/>
      <c r="G780" s="9" t="s">
        <v>2227</v>
      </c>
      <c r="H780" s="9"/>
      <c r="I780" s="9" t="s">
        <v>2228</v>
      </c>
      <c r="J780" s="9"/>
      <c r="K780" s="9"/>
      <c r="L780" s="9"/>
      <c r="M780" s="9"/>
      <c r="N780" s="9"/>
      <c r="O780" s="9"/>
      <c r="P780" s="9"/>
      <c r="Q780" s="9"/>
      <c r="R780" s="9"/>
      <c r="S780" s="9"/>
    </row>
    <row r="781" spans="1:19" x14ac:dyDescent="0.2">
      <c r="A781" t="s">
        <v>2229</v>
      </c>
      <c r="B781" s="9" t="s">
        <v>128</v>
      </c>
      <c r="C781" s="9" t="s">
        <v>2230</v>
      </c>
      <c r="D781" s="11" t="s">
        <v>1631</v>
      </c>
      <c r="E781" s="9" t="s">
        <v>2208</v>
      </c>
      <c r="F781" s="9"/>
      <c r="G781" s="9" t="s">
        <v>2231</v>
      </c>
      <c r="H781" s="9"/>
      <c r="I781" s="9" t="s">
        <v>2232</v>
      </c>
      <c r="J781" s="9"/>
      <c r="K781" s="9"/>
      <c r="L781" s="9"/>
      <c r="M781" s="9"/>
      <c r="N781" s="9"/>
      <c r="O781" s="9"/>
      <c r="P781" s="9"/>
      <c r="Q781" s="9"/>
      <c r="R781" s="9"/>
      <c r="S781" s="9"/>
    </row>
    <row r="782" spans="1:19" x14ac:dyDescent="0.2">
      <c r="A782" t="s">
        <v>2233</v>
      </c>
      <c r="B782" s="9" t="s">
        <v>32</v>
      </c>
      <c r="C782" s="9" t="s">
        <v>2234</v>
      </c>
      <c r="D782" s="11" t="s">
        <v>1631</v>
      </c>
      <c r="E782" s="9" t="s">
        <v>2235</v>
      </c>
      <c r="F782" s="9"/>
      <c r="G782" s="9" t="s">
        <v>2236</v>
      </c>
      <c r="H782" s="9"/>
      <c r="I782" s="9" t="s">
        <v>2237</v>
      </c>
      <c r="J782" s="9"/>
      <c r="K782" s="9"/>
      <c r="L782" s="9"/>
      <c r="M782" s="9"/>
      <c r="N782" s="9"/>
      <c r="O782" s="9"/>
      <c r="P782" s="9"/>
      <c r="Q782" s="9"/>
      <c r="R782" s="9"/>
      <c r="S782" s="9"/>
    </row>
    <row r="783" spans="1:19" x14ac:dyDescent="0.2">
      <c r="A783" t="s">
        <v>2238</v>
      </c>
      <c r="B783" s="9" t="s">
        <v>32</v>
      </c>
      <c r="C783" s="9" t="s">
        <v>1064</v>
      </c>
      <c r="D783" s="11" t="s">
        <v>1631</v>
      </c>
      <c r="E783" s="9" t="s">
        <v>2169</v>
      </c>
      <c r="F783" s="9"/>
      <c r="G783" s="9" t="s">
        <v>2169</v>
      </c>
      <c r="H783" s="9"/>
      <c r="I783" s="9" t="s">
        <v>2239</v>
      </c>
      <c r="J783" s="9"/>
      <c r="K783" s="9"/>
      <c r="L783" s="9"/>
      <c r="M783" s="9"/>
      <c r="N783" s="9"/>
      <c r="O783" s="9"/>
      <c r="P783" s="9"/>
      <c r="Q783" s="9"/>
      <c r="R783" s="9"/>
      <c r="S783" s="9"/>
    </row>
    <row r="784" spans="1:19" x14ac:dyDescent="0.2">
      <c r="A784" t="s">
        <v>2240</v>
      </c>
      <c r="B784" s="9" t="s">
        <v>147</v>
      </c>
      <c r="C784" s="9" t="s">
        <v>2241</v>
      </c>
      <c r="D784" s="11" t="s">
        <v>1631</v>
      </c>
      <c r="E784" s="9" t="s">
        <v>2242</v>
      </c>
      <c r="F784" s="9" t="s">
        <v>2243</v>
      </c>
      <c r="G784" s="9" t="s">
        <v>2244</v>
      </c>
      <c r="H784" s="9" t="s">
        <v>2245</v>
      </c>
      <c r="I784" s="9" t="s">
        <v>2246</v>
      </c>
      <c r="J784" s="9"/>
      <c r="K784" s="9"/>
      <c r="L784" s="9"/>
      <c r="M784" s="9"/>
      <c r="N784" s="9"/>
      <c r="O784" s="9"/>
      <c r="P784" s="9"/>
      <c r="Q784" s="9"/>
      <c r="R784" s="9"/>
      <c r="S784" s="9"/>
    </row>
    <row r="785" spans="1:19" x14ac:dyDescent="0.2">
      <c r="A785" t="s">
        <v>2247</v>
      </c>
      <c r="B785" s="9" t="s">
        <v>128</v>
      </c>
      <c r="C785" s="9" t="s">
        <v>2248</v>
      </c>
      <c r="D785" s="9" t="s">
        <v>2249</v>
      </c>
      <c r="E785" s="9" t="s">
        <v>2250</v>
      </c>
      <c r="F785" s="9" t="s">
        <v>2251</v>
      </c>
      <c r="G785" s="9" t="s">
        <v>2250</v>
      </c>
      <c r="H785" s="9" t="s">
        <v>2252</v>
      </c>
      <c r="I785" s="9" t="s">
        <v>2253</v>
      </c>
      <c r="J785" s="9"/>
      <c r="K785" s="9"/>
      <c r="L785" s="9"/>
      <c r="M785" s="9"/>
      <c r="N785" s="9"/>
      <c r="O785" s="9"/>
      <c r="P785" s="9"/>
      <c r="Q785" s="9"/>
      <c r="R785" s="9"/>
      <c r="S785" s="9"/>
    </row>
    <row r="786" spans="1:19" x14ac:dyDescent="0.2">
      <c r="A786" t="s">
        <v>2254</v>
      </c>
      <c r="B786" s="9" t="s">
        <v>147</v>
      </c>
      <c r="C786" s="9" t="s">
        <v>2255</v>
      </c>
      <c r="D786" s="9" t="s">
        <v>2256</v>
      </c>
      <c r="E786" s="9" t="s">
        <v>2257</v>
      </c>
      <c r="F786" s="9" t="s">
        <v>2258</v>
      </c>
      <c r="G786" s="9" t="s">
        <v>2257</v>
      </c>
      <c r="H786" s="9" t="s">
        <v>2259</v>
      </c>
      <c r="I786" s="9" t="s">
        <v>2260</v>
      </c>
      <c r="J786" s="9"/>
      <c r="K786" s="9"/>
      <c r="L786" s="9"/>
      <c r="M786" s="9"/>
      <c r="N786" s="9"/>
      <c r="O786" s="9"/>
      <c r="P786" s="9"/>
      <c r="Q786" s="9"/>
      <c r="R786" s="9"/>
      <c r="S786" s="9"/>
    </row>
    <row r="787" spans="1:19" x14ac:dyDescent="0.2">
      <c r="A787" t="s">
        <v>2261</v>
      </c>
      <c r="B787" s="9" t="s">
        <v>32</v>
      </c>
      <c r="C787" s="9" t="s">
        <v>2262</v>
      </c>
      <c r="D787" s="9" t="s">
        <v>2263</v>
      </c>
      <c r="E787" s="9" t="s">
        <v>2264</v>
      </c>
      <c r="F787" s="9"/>
      <c r="G787" s="9" t="s">
        <v>2264</v>
      </c>
      <c r="H787" s="9" t="s">
        <v>2265</v>
      </c>
      <c r="I787" s="9" t="s">
        <v>2266</v>
      </c>
      <c r="J787" s="9"/>
      <c r="K787" s="9"/>
      <c r="L787" s="9"/>
      <c r="M787" s="9"/>
      <c r="N787" s="9"/>
      <c r="O787" s="9"/>
      <c r="P787" s="9"/>
      <c r="Q787" s="9"/>
      <c r="R787" s="9"/>
      <c r="S787" s="9"/>
    </row>
    <row r="788" spans="1:19" x14ac:dyDescent="0.2">
      <c r="A788" t="s">
        <v>2267</v>
      </c>
      <c r="B788" s="9" t="s">
        <v>549</v>
      </c>
      <c r="C788" s="9" t="s">
        <v>2268</v>
      </c>
      <c r="D788" s="11" t="s">
        <v>1631</v>
      </c>
      <c r="E788" s="9" t="s">
        <v>2269</v>
      </c>
      <c r="F788" s="9"/>
      <c r="G788" s="9" t="s">
        <v>2270</v>
      </c>
      <c r="H788" s="9">
        <v>1661621</v>
      </c>
      <c r="I788" s="9" t="s">
        <v>2271</v>
      </c>
      <c r="J788" s="9"/>
      <c r="K788" s="9"/>
      <c r="L788" s="9"/>
      <c r="M788" s="9"/>
      <c r="N788" s="9"/>
      <c r="O788" s="9"/>
      <c r="P788" s="9"/>
      <c r="Q788" s="9"/>
      <c r="R788" s="9"/>
      <c r="S788" s="9"/>
    </row>
    <row r="789" spans="1:19" x14ac:dyDescent="0.2">
      <c r="A789" t="s">
        <v>2272</v>
      </c>
      <c r="B789" s="9" t="s">
        <v>43</v>
      </c>
      <c r="C789" s="9" t="s">
        <v>2273</v>
      </c>
      <c r="D789" s="11" t="s">
        <v>1631</v>
      </c>
      <c r="E789" s="9" t="s">
        <v>2198</v>
      </c>
      <c r="F789" s="9"/>
      <c r="G789" s="9" t="s">
        <v>2198</v>
      </c>
      <c r="H789" s="9"/>
      <c r="I789" s="9" t="s">
        <v>2274</v>
      </c>
      <c r="J789" s="9"/>
      <c r="K789" s="9"/>
      <c r="L789" s="9"/>
      <c r="M789" s="9"/>
      <c r="N789" s="9"/>
      <c r="O789" s="9"/>
      <c r="P789" s="9"/>
      <c r="Q789" s="9"/>
      <c r="R789" s="9"/>
      <c r="S789" s="9"/>
    </row>
    <row r="790" spans="1:19" x14ac:dyDescent="0.2">
      <c r="A790" t="s">
        <v>2275</v>
      </c>
      <c r="B790" s="9" t="s">
        <v>128</v>
      </c>
      <c r="C790" s="9" t="s">
        <v>2276</v>
      </c>
      <c r="D790" s="11" t="s">
        <v>1631</v>
      </c>
      <c r="E790" s="9" t="s">
        <v>2277</v>
      </c>
      <c r="F790" s="9"/>
      <c r="G790" s="9" t="s">
        <v>2277</v>
      </c>
      <c r="H790" s="9"/>
      <c r="I790" s="9" t="s">
        <v>2278</v>
      </c>
      <c r="J790" s="9"/>
      <c r="K790" s="9"/>
      <c r="L790" s="9"/>
      <c r="M790" s="9"/>
      <c r="N790" s="9"/>
      <c r="O790" s="9"/>
      <c r="P790" s="9"/>
      <c r="Q790" s="9"/>
      <c r="R790" s="9"/>
      <c r="S790" s="9"/>
    </row>
    <row r="791" spans="1:19" x14ac:dyDescent="0.2">
      <c r="A791" t="s">
        <v>2279</v>
      </c>
      <c r="B791" s="9" t="s">
        <v>128</v>
      </c>
      <c r="C791" s="9" t="s">
        <v>2280</v>
      </c>
      <c r="D791" s="11" t="s">
        <v>1631</v>
      </c>
      <c r="E791" s="9" t="s">
        <v>2281</v>
      </c>
      <c r="F791" s="9"/>
      <c r="G791" s="9" t="s">
        <v>2282</v>
      </c>
      <c r="H791" s="9" t="s">
        <v>1500</v>
      </c>
      <c r="I791" s="9" t="s">
        <v>2283</v>
      </c>
      <c r="J791" s="9"/>
      <c r="K791" s="9"/>
      <c r="L791" s="9"/>
      <c r="M791" s="9"/>
      <c r="N791" s="9"/>
      <c r="O791" s="9"/>
      <c r="P791" s="9"/>
      <c r="Q791" s="9"/>
      <c r="R791" s="9"/>
      <c r="S791" s="9"/>
    </row>
    <row r="792" spans="1:19" x14ac:dyDescent="0.2">
      <c r="A792" t="s">
        <v>2284</v>
      </c>
      <c r="B792" s="9" t="s">
        <v>128</v>
      </c>
      <c r="C792" s="9" t="s">
        <v>2285</v>
      </c>
      <c r="D792" s="11" t="s">
        <v>1631</v>
      </c>
      <c r="E792" s="9" t="s">
        <v>2286</v>
      </c>
      <c r="F792" s="9"/>
      <c r="G792" s="9" t="s">
        <v>2287</v>
      </c>
      <c r="H792" s="9"/>
      <c r="I792" s="9" t="s">
        <v>2288</v>
      </c>
      <c r="J792" s="9"/>
      <c r="K792" s="9"/>
      <c r="L792" s="9"/>
      <c r="M792" s="9"/>
      <c r="N792" s="9"/>
      <c r="O792" s="9"/>
      <c r="P792" s="9"/>
      <c r="Q792" s="9"/>
      <c r="R792" s="9"/>
      <c r="S792" s="9"/>
    </row>
    <row r="793" spans="1:19" x14ac:dyDescent="0.2">
      <c r="A793" t="s">
        <v>2289</v>
      </c>
      <c r="B793" s="9" t="s">
        <v>128</v>
      </c>
      <c r="C793" s="9" t="s">
        <v>2290</v>
      </c>
      <c r="D793" s="11" t="s">
        <v>1631</v>
      </c>
      <c r="E793" s="9" t="s">
        <v>2250</v>
      </c>
      <c r="F793" s="9" t="s">
        <v>2251</v>
      </c>
      <c r="G793" s="9" t="s">
        <v>2250</v>
      </c>
      <c r="H793" s="9" t="s">
        <v>2252</v>
      </c>
      <c r="I793" s="9" t="s">
        <v>2291</v>
      </c>
      <c r="J793" s="9"/>
      <c r="K793" s="9"/>
      <c r="L793" s="9"/>
      <c r="M793" s="9"/>
      <c r="N793" s="9"/>
      <c r="O793" s="9"/>
      <c r="P793" s="9"/>
      <c r="Q793" s="9"/>
      <c r="R793" s="9"/>
      <c r="S793" s="9"/>
    </row>
    <row r="794" spans="1:19" x14ac:dyDescent="0.2">
      <c r="A794" t="s">
        <v>2292</v>
      </c>
      <c r="B794" s="9" t="s">
        <v>128</v>
      </c>
      <c r="C794" s="9" t="s">
        <v>2293</v>
      </c>
      <c r="D794" s="9" t="s">
        <v>2294</v>
      </c>
      <c r="E794" s="9" t="s">
        <v>2250</v>
      </c>
      <c r="F794" s="9" t="s">
        <v>2295</v>
      </c>
      <c r="G794" s="9" t="s">
        <v>2296</v>
      </c>
      <c r="H794" s="9" t="s">
        <v>2252</v>
      </c>
      <c r="I794" s="9" t="s">
        <v>2297</v>
      </c>
      <c r="J794" s="9"/>
      <c r="K794" s="9"/>
      <c r="L794" s="9"/>
      <c r="M794" s="9"/>
      <c r="N794" s="9"/>
      <c r="O794" s="9"/>
      <c r="P794" s="9"/>
      <c r="Q794" s="9"/>
      <c r="R794" s="9"/>
      <c r="S794" s="9"/>
    </row>
    <row r="795" spans="1:19" x14ac:dyDescent="0.2">
      <c r="A795" t="s">
        <v>2298</v>
      </c>
      <c r="B795" s="9" t="s">
        <v>128</v>
      </c>
      <c r="C795" s="9" t="s">
        <v>2299</v>
      </c>
      <c r="D795" s="11" t="s">
        <v>1631</v>
      </c>
      <c r="E795" s="9" t="s">
        <v>2250</v>
      </c>
      <c r="F795" s="9" t="s">
        <v>2251</v>
      </c>
      <c r="G795" s="9" t="s">
        <v>2250</v>
      </c>
      <c r="H795" s="9" t="s">
        <v>2252</v>
      </c>
      <c r="I795" s="9" t="s">
        <v>2300</v>
      </c>
      <c r="J795" s="9"/>
      <c r="K795" s="9"/>
      <c r="L795" s="9"/>
      <c r="M795" s="9"/>
      <c r="N795" s="9"/>
      <c r="O795" s="9"/>
      <c r="P795" s="9"/>
      <c r="Q795" s="9"/>
      <c r="R795" s="9"/>
      <c r="S795" s="9"/>
    </row>
    <row r="796" spans="1:19" x14ac:dyDescent="0.2">
      <c r="A796" t="s">
        <v>2301</v>
      </c>
      <c r="B796" s="9" t="s">
        <v>128</v>
      </c>
      <c r="C796" s="9" t="s">
        <v>2302</v>
      </c>
      <c r="D796" s="11" t="s">
        <v>1631</v>
      </c>
      <c r="E796" s="9" t="s">
        <v>2250</v>
      </c>
      <c r="F796" s="9" t="s">
        <v>2251</v>
      </c>
      <c r="G796" s="9" t="s">
        <v>2250</v>
      </c>
      <c r="H796" s="9" t="s">
        <v>2252</v>
      </c>
      <c r="I796" s="9" t="s">
        <v>2303</v>
      </c>
      <c r="J796" s="9"/>
      <c r="K796" s="9"/>
      <c r="L796" s="9"/>
      <c r="M796" s="9"/>
      <c r="N796" s="9"/>
      <c r="O796" s="9"/>
      <c r="P796" s="9"/>
      <c r="Q796" s="9"/>
      <c r="R796" s="9"/>
      <c r="S796" s="9"/>
    </row>
    <row r="797" spans="1:19" x14ac:dyDescent="0.2">
      <c r="A797" t="s">
        <v>2304</v>
      </c>
      <c r="B797" s="9" t="s">
        <v>128</v>
      </c>
      <c r="C797" s="9" t="s">
        <v>2305</v>
      </c>
      <c r="D797" s="11" t="s">
        <v>1631</v>
      </c>
      <c r="E797" s="9" t="s">
        <v>2250</v>
      </c>
      <c r="F797" s="9" t="s">
        <v>2251</v>
      </c>
      <c r="G797" s="9" t="s">
        <v>2296</v>
      </c>
      <c r="H797" s="9" t="s">
        <v>2252</v>
      </c>
      <c r="I797" s="9" t="s">
        <v>2306</v>
      </c>
      <c r="J797" s="9"/>
      <c r="K797" s="9"/>
      <c r="L797" s="9"/>
      <c r="M797" s="9"/>
      <c r="N797" s="9"/>
      <c r="O797" s="9"/>
      <c r="P797" s="9"/>
      <c r="Q797" s="9"/>
      <c r="R797" s="9"/>
      <c r="S797" s="9"/>
    </row>
    <row r="798" spans="1:19" x14ac:dyDescent="0.2">
      <c r="A798" t="s">
        <v>2307</v>
      </c>
      <c r="B798" s="9" t="s">
        <v>147</v>
      </c>
      <c r="C798" s="9" t="s">
        <v>2308</v>
      </c>
      <c r="D798" s="11" t="s">
        <v>1631</v>
      </c>
      <c r="E798" s="9" t="s">
        <v>2309</v>
      </c>
      <c r="F798" s="9"/>
      <c r="G798" s="9" t="s">
        <v>2309</v>
      </c>
      <c r="H798" s="9"/>
      <c r="I798" s="9" t="s">
        <v>2310</v>
      </c>
      <c r="J798" s="9"/>
      <c r="K798" s="9"/>
      <c r="L798" s="9"/>
      <c r="M798" s="9"/>
      <c r="N798" s="9"/>
      <c r="O798" s="9"/>
      <c r="P798" s="9"/>
      <c r="Q798" s="9"/>
      <c r="R798" s="9"/>
      <c r="S798" s="9"/>
    </row>
    <row r="799" spans="1:19" x14ac:dyDescent="0.2">
      <c r="A799" t="s">
        <v>2311</v>
      </c>
      <c r="B799" s="9" t="s">
        <v>128</v>
      </c>
      <c r="C799" s="9" t="s">
        <v>2312</v>
      </c>
      <c r="D799" s="11" t="s">
        <v>1631</v>
      </c>
      <c r="E799" s="9" t="s">
        <v>2286</v>
      </c>
      <c r="F799" s="9" t="s">
        <v>2313</v>
      </c>
      <c r="G799" s="9" t="s">
        <v>2314</v>
      </c>
      <c r="H799" s="9" t="s">
        <v>2315</v>
      </c>
      <c r="I799" s="9" t="s">
        <v>2316</v>
      </c>
      <c r="J799" s="9"/>
      <c r="K799" s="9"/>
      <c r="L799" s="9"/>
      <c r="M799" s="9"/>
      <c r="N799" s="9"/>
      <c r="O799" s="9"/>
      <c r="P799" s="9"/>
      <c r="Q799" s="9"/>
      <c r="R799" s="9"/>
      <c r="S799" s="9"/>
    </row>
    <row r="800" spans="1:19" x14ac:dyDescent="0.2">
      <c r="A800" t="s">
        <v>2317</v>
      </c>
      <c r="B800" s="9" t="s">
        <v>147</v>
      </c>
      <c r="C800" s="9" t="s">
        <v>2318</v>
      </c>
      <c r="D800" s="11" t="s">
        <v>1631</v>
      </c>
      <c r="E800" s="9" t="s">
        <v>2319</v>
      </c>
      <c r="F800" s="9"/>
      <c r="G800" s="9" t="s">
        <v>2319</v>
      </c>
      <c r="H800" s="9" t="s">
        <v>2320</v>
      </c>
      <c r="I800" s="9" t="s">
        <v>2321</v>
      </c>
      <c r="J800" s="9"/>
      <c r="K800" s="9"/>
      <c r="L800" s="9"/>
      <c r="M800" s="9"/>
      <c r="N800" s="9"/>
      <c r="O800" s="9"/>
      <c r="P800" s="9"/>
      <c r="Q800" s="9"/>
      <c r="R800" s="9"/>
      <c r="S800" s="9"/>
    </row>
    <row r="801" spans="1:19" x14ac:dyDescent="0.2">
      <c r="A801" t="s">
        <v>2322</v>
      </c>
      <c r="B801" s="9" t="s">
        <v>147</v>
      </c>
      <c r="C801" s="9" t="s">
        <v>2323</v>
      </c>
      <c r="D801" s="11" t="s">
        <v>1631</v>
      </c>
      <c r="E801" s="9" t="s">
        <v>2169</v>
      </c>
      <c r="F801" s="9"/>
      <c r="G801" s="9" t="s">
        <v>2169</v>
      </c>
      <c r="H801" s="9"/>
      <c r="I801" s="9" t="s">
        <v>2324</v>
      </c>
      <c r="J801" s="9"/>
      <c r="K801" s="9"/>
      <c r="L801" s="9"/>
      <c r="M801" s="9"/>
      <c r="N801" s="9"/>
      <c r="O801" s="9"/>
      <c r="P801" s="9"/>
      <c r="Q801" s="9"/>
      <c r="R801" s="9"/>
      <c r="S801" s="9"/>
    </row>
    <row r="802" spans="1:19" x14ac:dyDescent="0.2">
      <c r="A802" t="s">
        <v>2325</v>
      </c>
      <c r="B802" s="9" t="s">
        <v>43</v>
      </c>
      <c r="C802" s="9" t="s">
        <v>2326</v>
      </c>
      <c r="D802" s="11" t="s">
        <v>1631</v>
      </c>
      <c r="E802" s="9" t="s">
        <v>2327</v>
      </c>
      <c r="F802" s="9"/>
      <c r="G802" s="9" t="s">
        <v>2327</v>
      </c>
      <c r="H802" s="9"/>
      <c r="I802" s="9" t="s">
        <v>2328</v>
      </c>
      <c r="J802" s="9"/>
      <c r="K802" s="9"/>
      <c r="L802" s="9"/>
      <c r="M802" s="9"/>
      <c r="N802" s="9"/>
      <c r="O802" s="9"/>
      <c r="P802" s="9"/>
      <c r="Q802" s="9"/>
      <c r="R802" s="9"/>
      <c r="S802" s="9"/>
    </row>
    <row r="803" spans="1:19" x14ac:dyDescent="0.2">
      <c r="A803" t="s">
        <v>2329</v>
      </c>
      <c r="B803" s="9" t="s">
        <v>43</v>
      </c>
      <c r="C803" s="9" t="s">
        <v>2330</v>
      </c>
      <c r="D803" s="11" t="s">
        <v>1631</v>
      </c>
      <c r="E803" s="9" t="s">
        <v>2331</v>
      </c>
      <c r="F803" s="9"/>
      <c r="G803" s="9" t="s">
        <v>2258</v>
      </c>
      <c r="H803" s="9"/>
      <c r="I803" s="9" t="s">
        <v>2332</v>
      </c>
      <c r="J803" s="9"/>
      <c r="K803" s="9"/>
      <c r="L803" s="9"/>
      <c r="M803" s="9"/>
      <c r="N803" s="9"/>
      <c r="O803" s="9"/>
      <c r="P803" s="9"/>
      <c r="Q803" s="9"/>
      <c r="R803" s="9"/>
      <c r="S803" s="9"/>
    </row>
    <row r="804" spans="1:19" x14ac:dyDescent="0.2">
      <c r="A804" t="s">
        <v>2333</v>
      </c>
      <c r="B804" s="9" t="s">
        <v>43</v>
      </c>
      <c r="C804" s="9" t="s">
        <v>2334</v>
      </c>
      <c r="D804" s="11" t="s">
        <v>1631</v>
      </c>
      <c r="E804" s="9" t="s">
        <v>2327</v>
      </c>
      <c r="F804" s="9" t="s">
        <v>2335</v>
      </c>
      <c r="G804" s="9" t="s">
        <v>2327</v>
      </c>
      <c r="H804" s="9"/>
      <c r="I804" s="9" t="s">
        <v>2336</v>
      </c>
      <c r="J804" s="9"/>
      <c r="K804" s="9"/>
      <c r="L804" s="9"/>
      <c r="M804" s="9"/>
      <c r="N804" s="9"/>
      <c r="O804" s="9"/>
      <c r="P804" s="9"/>
      <c r="Q804" s="9"/>
      <c r="R804" s="9"/>
      <c r="S804" s="9"/>
    </row>
    <row r="805" spans="1:19" x14ac:dyDescent="0.2">
      <c r="A805" t="s">
        <v>2337</v>
      </c>
      <c r="B805" s="9" t="s">
        <v>43</v>
      </c>
      <c r="C805" s="9" t="s">
        <v>2338</v>
      </c>
      <c r="D805" s="11" t="s">
        <v>1631</v>
      </c>
      <c r="E805" s="9" t="s">
        <v>2339</v>
      </c>
      <c r="F805" s="9"/>
      <c r="G805" s="9" t="s">
        <v>2340</v>
      </c>
      <c r="H805" s="9"/>
      <c r="I805" s="9" t="s">
        <v>2341</v>
      </c>
      <c r="J805" s="9"/>
      <c r="K805" s="9"/>
      <c r="L805" s="9"/>
      <c r="M805" s="9"/>
      <c r="N805" s="9"/>
      <c r="O805" s="9"/>
      <c r="P805" s="9"/>
      <c r="Q805" s="9"/>
      <c r="R805" s="9"/>
      <c r="S805" s="9"/>
    </row>
    <row r="806" spans="1:19" x14ac:dyDescent="0.2">
      <c r="A806" t="s">
        <v>2342</v>
      </c>
      <c r="B806" s="9" t="s">
        <v>43</v>
      </c>
      <c r="C806" s="9" t="s">
        <v>2343</v>
      </c>
      <c r="D806" s="11" t="s">
        <v>1631</v>
      </c>
      <c r="E806" s="9" t="s">
        <v>2344</v>
      </c>
      <c r="F806" s="9"/>
      <c r="G806" s="9" t="s">
        <v>2345</v>
      </c>
      <c r="H806" s="9"/>
      <c r="I806" s="9" t="s">
        <v>2346</v>
      </c>
      <c r="J806" s="9"/>
      <c r="K806" s="9"/>
      <c r="L806" s="9"/>
      <c r="M806" s="9"/>
      <c r="N806" s="9"/>
      <c r="O806" s="9"/>
      <c r="P806" s="9"/>
      <c r="Q806" s="9"/>
      <c r="R806" s="9"/>
      <c r="S806" s="9"/>
    </row>
    <row r="807" spans="1:19" x14ac:dyDescent="0.2">
      <c r="A807" t="s">
        <v>2347</v>
      </c>
      <c r="B807" s="9" t="s">
        <v>43</v>
      </c>
      <c r="C807" s="9" t="s">
        <v>2348</v>
      </c>
      <c r="D807" s="11" t="s">
        <v>1631</v>
      </c>
      <c r="E807" s="9" t="s">
        <v>2107</v>
      </c>
      <c r="F807" s="9" t="s">
        <v>2349</v>
      </c>
      <c r="G807" s="9" t="s">
        <v>2350</v>
      </c>
      <c r="H807" s="9" t="s">
        <v>2351</v>
      </c>
      <c r="I807" s="9" t="s">
        <v>2352</v>
      </c>
      <c r="J807" s="9"/>
      <c r="K807" s="9"/>
      <c r="L807" s="9"/>
      <c r="M807" s="9"/>
      <c r="N807" s="9"/>
      <c r="O807" s="9"/>
      <c r="P807" s="9"/>
      <c r="Q807" s="9"/>
      <c r="R807" s="9"/>
      <c r="S807" s="9"/>
    </row>
    <row r="808" spans="1:19" x14ac:dyDescent="0.2">
      <c r="A808" t="s">
        <v>2353</v>
      </c>
      <c r="B808" s="9" t="s">
        <v>128</v>
      </c>
      <c r="C808" s="9" t="s">
        <v>2354</v>
      </c>
      <c r="D808" s="9" t="s">
        <v>2355</v>
      </c>
      <c r="E808" s="9" t="s">
        <v>2356</v>
      </c>
      <c r="F808" s="9" t="s">
        <v>2002</v>
      </c>
      <c r="G808" s="9" t="s">
        <v>2357</v>
      </c>
      <c r="H808" s="9" t="s">
        <v>2358</v>
      </c>
      <c r="I808" s="9" t="s">
        <v>2359</v>
      </c>
      <c r="J808" s="9"/>
      <c r="K808" s="9"/>
      <c r="L808" s="9"/>
      <c r="M808" s="9"/>
      <c r="N808" s="9"/>
      <c r="O808" s="9"/>
      <c r="P808" s="9"/>
      <c r="Q808" s="9"/>
      <c r="R808" s="9"/>
      <c r="S808" s="9"/>
    </row>
    <row r="809" spans="1:19" x14ac:dyDescent="0.2">
      <c r="A809" t="s">
        <v>2360</v>
      </c>
      <c r="B809" s="9" t="s">
        <v>128</v>
      </c>
      <c r="C809" s="9" t="s">
        <v>2361</v>
      </c>
      <c r="D809" s="11" t="s">
        <v>1631</v>
      </c>
      <c r="E809" s="9" t="s">
        <v>2362</v>
      </c>
      <c r="F809" s="9" t="s">
        <v>2339</v>
      </c>
      <c r="G809" s="9" t="s">
        <v>2363</v>
      </c>
      <c r="H809" s="9"/>
      <c r="I809" s="9" t="s">
        <v>2364</v>
      </c>
      <c r="J809" s="9"/>
      <c r="K809" s="9"/>
      <c r="L809" s="9"/>
      <c r="M809" s="9"/>
      <c r="N809" s="9"/>
      <c r="O809" s="9"/>
      <c r="P809" s="9"/>
      <c r="Q809" s="9"/>
      <c r="R809" s="9"/>
      <c r="S809" s="9"/>
    </row>
    <row r="810" spans="1:19" x14ac:dyDescent="0.2">
      <c r="A810" t="s">
        <v>2365</v>
      </c>
      <c r="B810" s="9" t="s">
        <v>43</v>
      </c>
      <c r="C810" s="9" t="s">
        <v>2366</v>
      </c>
      <c r="D810" s="11" t="s">
        <v>1631</v>
      </c>
      <c r="E810" s="9" t="s">
        <v>2367</v>
      </c>
      <c r="F810" s="9"/>
      <c r="G810" s="9" t="s">
        <v>2368</v>
      </c>
      <c r="H810" s="9"/>
      <c r="I810" s="9" t="s">
        <v>2369</v>
      </c>
      <c r="J810" s="9"/>
      <c r="K810" s="9"/>
      <c r="L810" s="9"/>
      <c r="M810" s="9"/>
      <c r="N810" s="9"/>
      <c r="O810" s="9"/>
      <c r="P810" s="9"/>
      <c r="Q810" s="9"/>
      <c r="R810" s="9"/>
      <c r="S810" s="9"/>
    </row>
    <row r="811" spans="1:19" x14ac:dyDescent="0.2">
      <c r="A811" t="s">
        <v>2370</v>
      </c>
      <c r="B811" s="9" t="s">
        <v>128</v>
      </c>
      <c r="C811" s="9" t="s">
        <v>2371</v>
      </c>
      <c r="D811" s="11" t="s">
        <v>1631</v>
      </c>
      <c r="E811" s="9" t="s">
        <v>2372</v>
      </c>
      <c r="F811" s="9"/>
      <c r="G811" s="9"/>
      <c r="H811" s="9"/>
      <c r="I811" s="9" t="s">
        <v>2373</v>
      </c>
      <c r="J811" s="9"/>
      <c r="K811" s="9"/>
      <c r="L811" s="9"/>
      <c r="M811" s="9"/>
      <c r="N811" s="9"/>
      <c r="O811" s="9"/>
      <c r="P811" s="9"/>
      <c r="Q811" s="9"/>
      <c r="R811" s="9"/>
      <c r="S811" s="9"/>
    </row>
    <row r="812" spans="1:19" x14ac:dyDescent="0.2">
      <c r="A812" t="s">
        <v>2374</v>
      </c>
      <c r="B812" s="9" t="s">
        <v>43</v>
      </c>
      <c r="C812" s="9" t="s">
        <v>2375</v>
      </c>
      <c r="D812" s="11" t="s">
        <v>1631</v>
      </c>
      <c r="E812" s="9" t="s">
        <v>2376</v>
      </c>
      <c r="F812" s="9"/>
      <c r="G812" s="9" t="s">
        <v>2376</v>
      </c>
      <c r="H812" s="9"/>
      <c r="I812" s="9" t="s">
        <v>2377</v>
      </c>
      <c r="J812" s="9"/>
      <c r="K812" s="9"/>
      <c r="L812" s="9"/>
      <c r="M812" s="9"/>
      <c r="N812" s="9"/>
      <c r="O812" s="9"/>
      <c r="P812" s="9"/>
      <c r="Q812" s="9"/>
      <c r="R812" s="9"/>
      <c r="S812" s="9"/>
    </row>
    <row r="813" spans="1:19" x14ac:dyDescent="0.2">
      <c r="A813" t="s">
        <v>2378</v>
      </c>
      <c r="B813" s="9" t="s">
        <v>43</v>
      </c>
      <c r="C813" s="9" t="s">
        <v>2379</v>
      </c>
      <c r="D813" s="11" t="s">
        <v>1631</v>
      </c>
      <c r="E813" s="9" t="s">
        <v>2380</v>
      </c>
      <c r="F813" s="9"/>
      <c r="G813" s="9" t="s">
        <v>2380</v>
      </c>
      <c r="H813" s="9"/>
      <c r="I813" s="9" t="s">
        <v>2381</v>
      </c>
      <c r="J813" s="9"/>
      <c r="K813" s="9"/>
      <c r="L813" s="9"/>
      <c r="M813" s="9"/>
      <c r="N813" s="9"/>
      <c r="O813" s="9"/>
      <c r="P813" s="9"/>
      <c r="Q813" s="9"/>
      <c r="R813" s="9"/>
      <c r="S813" s="9"/>
    </row>
    <row r="814" spans="1:19" x14ac:dyDescent="0.2">
      <c r="A814" t="s">
        <v>2382</v>
      </c>
      <c r="B814" s="9" t="s">
        <v>43</v>
      </c>
      <c r="C814" s="9" t="s">
        <v>2383</v>
      </c>
      <c r="D814" s="11" t="s">
        <v>1631</v>
      </c>
      <c r="E814" s="9" t="s">
        <v>2384</v>
      </c>
      <c r="F814" s="9"/>
      <c r="G814" s="9" t="s">
        <v>2385</v>
      </c>
      <c r="H814" s="9"/>
      <c r="I814" s="9" t="s">
        <v>2386</v>
      </c>
      <c r="J814" s="9"/>
      <c r="K814" s="9"/>
      <c r="L814" s="9"/>
      <c r="M814" s="9"/>
      <c r="N814" s="9"/>
      <c r="O814" s="9"/>
      <c r="P814" s="9"/>
      <c r="Q814" s="9"/>
      <c r="R814" s="9"/>
      <c r="S814" s="9"/>
    </row>
    <row r="815" spans="1:19" x14ac:dyDescent="0.2">
      <c r="A815" t="s">
        <v>2387</v>
      </c>
      <c r="B815" s="9" t="s">
        <v>32</v>
      </c>
      <c r="C815" s="9" t="s">
        <v>2388</v>
      </c>
      <c r="D815" s="11" t="s">
        <v>1631</v>
      </c>
      <c r="E815" s="9" t="s">
        <v>2389</v>
      </c>
      <c r="F815" s="9"/>
      <c r="G815" s="9" t="s">
        <v>2390</v>
      </c>
      <c r="H815" s="9"/>
      <c r="I815" s="9" t="s">
        <v>2391</v>
      </c>
      <c r="J815" s="9"/>
      <c r="K815" s="9"/>
      <c r="L815" s="9"/>
      <c r="M815" s="9"/>
      <c r="N815" s="9"/>
      <c r="O815" s="9"/>
      <c r="P815" s="9"/>
      <c r="Q815" s="9"/>
      <c r="R815" s="9"/>
      <c r="S815" s="9"/>
    </row>
    <row r="816" spans="1:19" x14ac:dyDescent="0.2">
      <c r="A816" t="s">
        <v>2392</v>
      </c>
      <c r="B816" s="9" t="s">
        <v>43</v>
      </c>
      <c r="C816" s="9" t="s">
        <v>2393</v>
      </c>
      <c r="D816" s="11" t="s">
        <v>1631</v>
      </c>
      <c r="E816" s="9" t="s">
        <v>2394</v>
      </c>
      <c r="F816" s="9"/>
      <c r="G816" s="9" t="s">
        <v>2394</v>
      </c>
      <c r="H816" s="9"/>
      <c r="I816" s="9" t="s">
        <v>2395</v>
      </c>
      <c r="J816" s="9"/>
      <c r="K816" s="9"/>
      <c r="L816" s="9"/>
      <c r="M816" s="9"/>
      <c r="N816" s="9"/>
      <c r="O816" s="9"/>
      <c r="P816" s="9"/>
      <c r="Q816" s="9"/>
      <c r="R816" s="9"/>
      <c r="S816" s="9"/>
    </row>
    <row r="817" spans="1:19" x14ac:dyDescent="0.2">
      <c r="A817" t="s">
        <v>2396</v>
      </c>
      <c r="B817" s="9" t="s">
        <v>32</v>
      </c>
      <c r="C817" s="9" t="s">
        <v>2397</v>
      </c>
      <c r="D817" s="11" t="s">
        <v>1631</v>
      </c>
      <c r="E817" s="9" t="s">
        <v>2398</v>
      </c>
      <c r="F817" s="9"/>
      <c r="G817" s="9" t="s">
        <v>2398</v>
      </c>
      <c r="H817" s="9"/>
      <c r="I817" s="9" t="s">
        <v>2399</v>
      </c>
      <c r="J817" s="9"/>
      <c r="K817" s="9"/>
      <c r="L817" s="9"/>
      <c r="M817" s="9"/>
      <c r="N817" s="9"/>
      <c r="O817" s="9"/>
      <c r="P817" s="9"/>
      <c r="Q817" s="9"/>
      <c r="R817" s="9"/>
      <c r="S817" s="9"/>
    </row>
    <row r="818" spans="1:19" x14ac:dyDescent="0.2">
      <c r="A818" t="s">
        <v>2400</v>
      </c>
      <c r="B818" s="9" t="s">
        <v>128</v>
      </c>
      <c r="C818" s="9" t="s">
        <v>2401</v>
      </c>
      <c r="D818" s="9" t="s">
        <v>2402</v>
      </c>
      <c r="E818" s="9" t="s">
        <v>2403</v>
      </c>
      <c r="F818" s="9"/>
      <c r="G818" s="9"/>
      <c r="H818" s="9" t="s">
        <v>2404</v>
      </c>
      <c r="I818" s="9" t="s">
        <v>2405</v>
      </c>
      <c r="J818" s="9"/>
      <c r="K818" s="9"/>
      <c r="L818" s="9"/>
      <c r="M818" s="9"/>
      <c r="N818" s="9"/>
      <c r="O818" s="9"/>
      <c r="P818" s="9"/>
      <c r="Q818" s="9"/>
      <c r="R818" s="9"/>
      <c r="S818" s="9"/>
    </row>
    <row r="819" spans="1:19" x14ac:dyDescent="0.2">
      <c r="A819" t="s">
        <v>2406</v>
      </c>
      <c r="B819" s="9" t="s">
        <v>147</v>
      </c>
      <c r="C819" s="9" t="s">
        <v>2407</v>
      </c>
      <c r="D819" s="11" t="s">
        <v>1631</v>
      </c>
      <c r="E819" s="9" t="s">
        <v>2408</v>
      </c>
      <c r="F819" s="9" t="s">
        <v>2409</v>
      </c>
      <c r="G819" s="9" t="s">
        <v>2408</v>
      </c>
      <c r="H819" s="9"/>
      <c r="I819" s="9" t="s">
        <v>2410</v>
      </c>
      <c r="J819" s="9"/>
      <c r="K819" s="9"/>
      <c r="L819" s="9"/>
      <c r="M819" s="9"/>
      <c r="N819" s="9"/>
      <c r="O819" s="9"/>
      <c r="P819" s="9"/>
      <c r="Q819" s="9"/>
      <c r="R819" s="9"/>
      <c r="S819" s="9"/>
    </row>
    <row r="820" spans="1:19" x14ac:dyDescent="0.2">
      <c r="A820" t="s">
        <v>2411</v>
      </c>
      <c r="B820" s="9" t="s">
        <v>43</v>
      </c>
      <c r="C820" s="9" t="s">
        <v>2412</v>
      </c>
      <c r="D820" s="11" t="s">
        <v>1631</v>
      </c>
      <c r="E820" s="9" t="s">
        <v>2413</v>
      </c>
      <c r="F820" s="9"/>
      <c r="G820" s="9" t="s">
        <v>2414</v>
      </c>
      <c r="H820" s="9"/>
      <c r="I820" s="9" t="s">
        <v>2415</v>
      </c>
      <c r="J820" s="9"/>
      <c r="K820" s="9"/>
      <c r="L820" s="9"/>
      <c r="M820" s="9"/>
      <c r="N820" s="9"/>
      <c r="O820" s="9"/>
      <c r="P820" s="9"/>
      <c r="Q820" s="9"/>
      <c r="R820" s="9"/>
      <c r="S820" s="9"/>
    </row>
    <row r="821" spans="1:19" x14ac:dyDescent="0.2">
      <c r="A821" t="s">
        <v>2416</v>
      </c>
      <c r="B821" s="9" t="s">
        <v>43</v>
      </c>
      <c r="C821" s="9" t="s">
        <v>2417</v>
      </c>
      <c r="D821" s="11" t="s">
        <v>1631</v>
      </c>
      <c r="E821" s="9" t="s">
        <v>2179</v>
      </c>
      <c r="F821" s="9"/>
      <c r="G821" s="9" t="s">
        <v>2418</v>
      </c>
      <c r="H821" s="9"/>
      <c r="I821" s="9" t="s">
        <v>2419</v>
      </c>
      <c r="J821" s="9"/>
      <c r="K821" s="9"/>
      <c r="L821" s="9"/>
      <c r="M821" s="9"/>
      <c r="N821" s="9"/>
      <c r="O821" s="9"/>
      <c r="P821" s="9"/>
      <c r="Q821" s="9"/>
      <c r="R821" s="9"/>
      <c r="S821" s="9"/>
    </row>
    <row r="822" spans="1:19" x14ac:dyDescent="0.2">
      <c r="A822" t="s">
        <v>2420</v>
      </c>
      <c r="B822" s="9" t="s">
        <v>43</v>
      </c>
      <c r="C822" s="9" t="s">
        <v>2421</v>
      </c>
      <c r="D822" s="11" t="s">
        <v>1631</v>
      </c>
      <c r="E822" s="9" t="s">
        <v>2422</v>
      </c>
      <c r="F822" s="9"/>
      <c r="G822" s="9" t="s">
        <v>2423</v>
      </c>
      <c r="H822" s="9"/>
      <c r="I822" s="9" t="s">
        <v>2424</v>
      </c>
      <c r="J822" s="9"/>
      <c r="K822" s="9"/>
      <c r="L822" s="9"/>
      <c r="M822" s="9"/>
      <c r="N822" s="9"/>
      <c r="O822" s="9"/>
      <c r="P822" s="9"/>
      <c r="Q822" s="9"/>
      <c r="R822" s="9"/>
      <c r="S822" s="9"/>
    </row>
    <row r="823" spans="1:19" x14ac:dyDescent="0.2">
      <c r="A823" t="s">
        <v>2425</v>
      </c>
      <c r="B823" s="9" t="s">
        <v>128</v>
      </c>
      <c r="C823" s="9" t="s">
        <v>2426</v>
      </c>
      <c r="D823" s="11" t="s">
        <v>1631</v>
      </c>
      <c r="E823" s="9" t="s">
        <v>2251</v>
      </c>
      <c r="F823" s="9"/>
      <c r="G823" s="9" t="s">
        <v>2427</v>
      </c>
      <c r="H823" s="9"/>
      <c r="I823" s="9" t="s">
        <v>2428</v>
      </c>
      <c r="J823" s="9"/>
      <c r="K823" s="9"/>
      <c r="L823" s="9"/>
      <c r="M823" s="9"/>
      <c r="N823" s="9"/>
      <c r="O823" s="9"/>
      <c r="P823" s="9"/>
      <c r="Q823" s="9"/>
      <c r="R823" s="9"/>
      <c r="S823" s="9"/>
    </row>
    <row r="824" spans="1:19" x14ac:dyDescent="0.2">
      <c r="A824" t="s">
        <v>2429</v>
      </c>
      <c r="B824" s="9" t="s">
        <v>128</v>
      </c>
      <c r="C824" s="9" t="s">
        <v>2430</v>
      </c>
      <c r="D824" s="11" t="s">
        <v>1631</v>
      </c>
      <c r="E824" s="9" t="s">
        <v>2431</v>
      </c>
      <c r="F824" s="9"/>
      <c r="G824" s="9" t="s">
        <v>2432</v>
      </c>
      <c r="H824" s="9"/>
      <c r="I824" s="9" t="s">
        <v>2433</v>
      </c>
      <c r="J824" s="9"/>
      <c r="K824" s="9"/>
      <c r="L824" s="9"/>
      <c r="M824" s="9"/>
      <c r="N824" s="9"/>
      <c r="O824" s="9"/>
      <c r="P824" s="9"/>
      <c r="Q824" s="9"/>
      <c r="R824" s="9"/>
      <c r="S824" s="9"/>
    </row>
    <row r="825" spans="1:19" x14ac:dyDescent="0.2">
      <c r="A825" t="s">
        <v>2434</v>
      </c>
      <c r="B825" s="9" t="s">
        <v>43</v>
      </c>
      <c r="C825" s="9" t="s">
        <v>2435</v>
      </c>
      <c r="D825" s="11" t="s">
        <v>1631</v>
      </c>
      <c r="E825" s="9" t="s">
        <v>2398</v>
      </c>
      <c r="F825" s="9"/>
      <c r="G825" s="9" t="s">
        <v>2398</v>
      </c>
      <c r="H825" s="9"/>
      <c r="I825" s="9" t="s">
        <v>2436</v>
      </c>
      <c r="J825" s="9"/>
      <c r="K825" s="9"/>
      <c r="L825" s="9"/>
      <c r="M825" s="9"/>
      <c r="N825" s="9"/>
      <c r="O825" s="9"/>
      <c r="P825" s="9"/>
      <c r="Q825" s="9"/>
      <c r="R825" s="9"/>
      <c r="S825" s="9"/>
    </row>
    <row r="826" spans="1:19" x14ac:dyDescent="0.2">
      <c r="A826" t="s">
        <v>2437</v>
      </c>
      <c r="B826" s="9" t="s">
        <v>43</v>
      </c>
      <c r="C826" s="9" t="s">
        <v>2438</v>
      </c>
      <c r="D826" s="11" t="s">
        <v>1631</v>
      </c>
      <c r="E826" s="9" t="s">
        <v>2439</v>
      </c>
      <c r="F826" s="9"/>
      <c r="G826" s="9" t="s">
        <v>2440</v>
      </c>
      <c r="H826" s="9"/>
      <c r="I826" s="9" t="s">
        <v>2441</v>
      </c>
      <c r="J826" s="9"/>
      <c r="K826" s="9"/>
      <c r="L826" s="9"/>
      <c r="M826" s="9"/>
      <c r="N826" s="9"/>
      <c r="O826" s="9"/>
      <c r="P826" s="9"/>
      <c r="Q826" s="9"/>
      <c r="R826" s="9"/>
      <c r="S826" s="9"/>
    </row>
    <row r="827" spans="1:19" x14ac:dyDescent="0.2">
      <c r="A827" t="s">
        <v>2442</v>
      </c>
      <c r="B827" s="9" t="s">
        <v>2443</v>
      </c>
      <c r="C827" s="9" t="s">
        <v>2444</v>
      </c>
      <c r="D827" s="11" t="s">
        <v>1631</v>
      </c>
      <c r="E827" s="9" t="s">
        <v>2002</v>
      </c>
      <c r="F827" s="9"/>
      <c r="G827" s="9" t="s">
        <v>2002</v>
      </c>
      <c r="H827" s="9"/>
      <c r="I827" s="9" t="s">
        <v>2445</v>
      </c>
      <c r="J827" s="9"/>
      <c r="K827" s="9"/>
      <c r="L827" s="9"/>
      <c r="M827" s="9"/>
      <c r="N827" s="9"/>
      <c r="O827" s="9"/>
      <c r="P827" s="9"/>
      <c r="Q827" s="9"/>
      <c r="R827" s="9"/>
      <c r="S827" s="9"/>
    </row>
    <row r="828" spans="1:19" x14ac:dyDescent="0.2">
      <c r="A828" t="s">
        <v>2446</v>
      </c>
      <c r="B828" s="9" t="s">
        <v>128</v>
      </c>
      <c r="C828" s="9" t="s">
        <v>2447</v>
      </c>
      <c r="D828" s="11" t="s">
        <v>1631</v>
      </c>
      <c r="E828" s="9" t="s">
        <v>2281</v>
      </c>
      <c r="F828" s="9"/>
      <c r="G828" s="9" t="s">
        <v>2448</v>
      </c>
      <c r="H828" s="9"/>
      <c r="I828" s="9" t="s">
        <v>2449</v>
      </c>
      <c r="J828" s="9"/>
      <c r="K828" s="9"/>
      <c r="L828" s="9"/>
      <c r="M828" s="9"/>
      <c r="N828" s="9"/>
      <c r="O828" s="9"/>
      <c r="P828" s="9"/>
      <c r="Q828" s="9"/>
      <c r="R828" s="9"/>
      <c r="S828" s="9"/>
    </row>
    <row r="829" spans="1:19" x14ac:dyDescent="0.2">
      <c r="A829" t="str">
        <f>HYPERLINK("https://www.designsafe-ci.org/data/browser/public/designsafe.storage.published//PRJ-2301", "PRJ-2301")</f>
        <v>PRJ-2301</v>
      </c>
      <c r="B829" s="9" t="s">
        <v>128</v>
      </c>
      <c r="C829" s="9" t="s">
        <v>43</v>
      </c>
      <c r="D829" s="9" t="s">
        <v>2450</v>
      </c>
      <c r="E829" s="9"/>
      <c r="F829" s="9" t="s">
        <v>2451</v>
      </c>
      <c r="G829" s="9"/>
      <c r="H829" s="9" t="s">
        <v>2452</v>
      </c>
      <c r="I829" s="9" t="s">
        <v>2453</v>
      </c>
      <c r="J829" s="9" t="s">
        <v>2454</v>
      </c>
      <c r="K829" s="9"/>
      <c r="L829" s="9"/>
      <c r="M829" s="9"/>
      <c r="N829" s="9"/>
      <c r="O829" s="9"/>
      <c r="P829" s="9"/>
      <c r="Q829" s="9"/>
      <c r="R829" s="9"/>
      <c r="S829" s="9"/>
    </row>
    <row r="830" spans="1:19" x14ac:dyDescent="0.2">
      <c r="A830" t="s">
        <v>2455</v>
      </c>
      <c r="B830" s="9" t="s">
        <v>43</v>
      </c>
      <c r="C830" s="9" t="s">
        <v>43</v>
      </c>
      <c r="D830" s="9" t="s">
        <v>2456</v>
      </c>
      <c r="E830" s="9"/>
      <c r="F830" s="9" t="s">
        <v>2457</v>
      </c>
      <c r="G830" s="9"/>
      <c r="H830" s="9" t="s">
        <v>2458</v>
      </c>
      <c r="I830" s="9"/>
      <c r="J830" s="9" t="s">
        <v>2459</v>
      </c>
      <c r="K830" s="9"/>
      <c r="L830" s="9"/>
      <c r="M830" s="9"/>
      <c r="N830" s="9"/>
      <c r="O830" s="9"/>
      <c r="P830" s="9"/>
      <c r="Q830" s="9"/>
      <c r="R830" s="9"/>
      <c r="S830" s="9"/>
    </row>
    <row r="831" spans="1:19" x14ac:dyDescent="0.2">
      <c r="A831" t="s">
        <v>2460</v>
      </c>
      <c r="B831" s="9" t="s">
        <v>128</v>
      </c>
      <c r="C831" s="9" t="s">
        <v>43</v>
      </c>
      <c r="D831" s="9" t="s">
        <v>2461</v>
      </c>
      <c r="E831" s="9"/>
      <c r="F831" s="9" t="s">
        <v>2462</v>
      </c>
      <c r="G831" s="9"/>
      <c r="H831" s="9" t="s">
        <v>2462</v>
      </c>
      <c r="I831" s="9"/>
      <c r="J831" s="9" t="s">
        <v>2463</v>
      </c>
      <c r="K831" s="9"/>
      <c r="L831" s="9"/>
      <c r="M831" s="9"/>
      <c r="N831" s="9"/>
      <c r="O831" s="9"/>
      <c r="P831" s="9"/>
      <c r="Q831" s="9"/>
      <c r="R831" s="9"/>
      <c r="S831" s="9"/>
    </row>
    <row r="832" spans="1:19" x14ac:dyDescent="0.2">
      <c r="A832" t="s">
        <v>2464</v>
      </c>
      <c r="B832" s="9" t="s">
        <v>32</v>
      </c>
      <c r="C832" s="9" t="s">
        <v>43</v>
      </c>
      <c r="D832" s="9" t="s">
        <v>2465</v>
      </c>
      <c r="E832" s="9"/>
      <c r="F832" s="9" t="s">
        <v>2466</v>
      </c>
      <c r="G832" s="9" t="s">
        <v>2467</v>
      </c>
      <c r="H832" s="9" t="s">
        <v>2468</v>
      </c>
      <c r="I832" s="9"/>
      <c r="J832" s="9" t="s">
        <v>2469</v>
      </c>
      <c r="K832" s="9"/>
      <c r="L832" s="9"/>
      <c r="M832" s="9"/>
      <c r="N832" s="9"/>
      <c r="O832" s="9"/>
      <c r="P832" s="9"/>
      <c r="Q832" s="9"/>
      <c r="R832" s="9"/>
      <c r="S832" s="9"/>
    </row>
    <row r="833" spans="1:19" x14ac:dyDescent="0.2">
      <c r="A833" t="s">
        <v>2470</v>
      </c>
      <c r="B833" s="9" t="s">
        <v>128</v>
      </c>
      <c r="C833" s="9" t="s">
        <v>43</v>
      </c>
      <c r="D833" s="9" t="s">
        <v>2471</v>
      </c>
      <c r="E833" s="9" t="s">
        <v>2472</v>
      </c>
      <c r="F833" s="9" t="s">
        <v>2473</v>
      </c>
      <c r="G833" s="9"/>
      <c r="H833" s="9" t="s">
        <v>2474</v>
      </c>
      <c r="I833" s="9"/>
      <c r="J833" s="9" t="s">
        <v>2475</v>
      </c>
      <c r="K833" s="9"/>
      <c r="L833" s="9"/>
      <c r="M833" s="9"/>
      <c r="N833" s="9"/>
      <c r="O833" s="9"/>
      <c r="P833" s="9"/>
      <c r="Q833" s="9"/>
      <c r="R833" s="9"/>
      <c r="S833" s="9"/>
    </row>
    <row r="834" spans="1:19" x14ac:dyDescent="0.2">
      <c r="A834" t="s">
        <v>2476</v>
      </c>
      <c r="B834" s="9" t="s">
        <v>2443</v>
      </c>
      <c r="C834" s="9"/>
      <c r="D834" s="9" t="s">
        <v>2477</v>
      </c>
      <c r="E834" s="9" t="s">
        <v>2478</v>
      </c>
      <c r="F834" s="9" t="s">
        <v>2479</v>
      </c>
      <c r="G834" s="9" t="s">
        <v>2480</v>
      </c>
      <c r="H834" s="9" t="s">
        <v>2481</v>
      </c>
      <c r="I834" s="9" t="s">
        <v>2482</v>
      </c>
      <c r="J834" s="9" t="s">
        <v>2483</v>
      </c>
      <c r="K834" s="9"/>
      <c r="L834" s="9"/>
      <c r="M834" s="9"/>
      <c r="N834" s="9"/>
      <c r="O834" s="9"/>
      <c r="P834" s="9"/>
      <c r="Q834" s="9"/>
      <c r="R834" s="9"/>
      <c r="S834" s="9"/>
    </row>
    <row r="835" spans="1:19" x14ac:dyDescent="0.2">
      <c r="A835" t="s">
        <v>2484</v>
      </c>
      <c r="B835" s="9" t="s">
        <v>43</v>
      </c>
      <c r="C835" s="9"/>
      <c r="D835" s="9" t="s">
        <v>2485</v>
      </c>
      <c r="E835" s="9"/>
      <c r="F835" s="9" t="s">
        <v>2462</v>
      </c>
      <c r="G835" s="9"/>
      <c r="H835" s="9" t="s">
        <v>2462</v>
      </c>
      <c r="I835" s="9"/>
      <c r="J835" s="9" t="s">
        <v>2486</v>
      </c>
      <c r="K835" s="9"/>
      <c r="L835" s="9"/>
      <c r="M835" s="9"/>
      <c r="N835" s="9"/>
      <c r="O835" s="9"/>
      <c r="P835" s="9"/>
      <c r="Q835" s="9"/>
      <c r="R835" s="9"/>
      <c r="S835" s="9"/>
    </row>
    <row r="836" spans="1:19" x14ac:dyDescent="0.2">
      <c r="A836" t="s">
        <v>2487</v>
      </c>
      <c r="B836" s="9" t="s">
        <v>43</v>
      </c>
      <c r="C836" s="9" t="s">
        <v>43</v>
      </c>
      <c r="D836" s="9" t="s">
        <v>2488</v>
      </c>
      <c r="E836" s="9"/>
      <c r="F836" s="9" t="s">
        <v>2489</v>
      </c>
      <c r="G836" s="9"/>
      <c r="H836" s="9" t="s">
        <v>2490</v>
      </c>
      <c r="I836" s="9"/>
      <c r="J836" s="9" t="s">
        <v>2491</v>
      </c>
      <c r="K836" s="9"/>
      <c r="L836" s="9"/>
      <c r="M836" s="9"/>
      <c r="N836" s="9"/>
      <c r="O836" s="9"/>
      <c r="P836" s="9"/>
      <c r="Q836" s="9"/>
      <c r="R836" s="9"/>
      <c r="S836" s="9"/>
    </row>
    <row r="837" spans="1:19" x14ac:dyDescent="0.2">
      <c r="A837" t="s">
        <v>2492</v>
      </c>
      <c r="B837" s="9" t="s">
        <v>43</v>
      </c>
      <c r="C837" s="9"/>
      <c r="D837" s="9" t="s">
        <v>2493</v>
      </c>
      <c r="E837" s="9"/>
      <c r="F837" s="9" t="s">
        <v>2494</v>
      </c>
      <c r="G837" s="9"/>
      <c r="H837" s="9" t="s">
        <v>2494</v>
      </c>
      <c r="I837" s="9"/>
      <c r="J837" s="9" t="s">
        <v>2495</v>
      </c>
      <c r="K837" s="9"/>
      <c r="L837" s="9"/>
      <c r="M837" s="9"/>
      <c r="N837" s="9"/>
      <c r="O837" s="9"/>
      <c r="P837" s="9"/>
      <c r="Q837" s="9"/>
      <c r="R837" s="9"/>
      <c r="S837" s="9"/>
    </row>
    <row r="838" spans="1:19" x14ac:dyDescent="0.2">
      <c r="A838" t="s">
        <v>2496</v>
      </c>
      <c r="B838" s="9" t="s">
        <v>43</v>
      </c>
      <c r="C838" s="9"/>
      <c r="D838" s="9" t="s">
        <v>2497</v>
      </c>
      <c r="E838" s="9"/>
      <c r="F838" s="9" t="s">
        <v>2498</v>
      </c>
      <c r="G838" s="9"/>
      <c r="H838" s="9" t="s">
        <v>2498</v>
      </c>
      <c r="I838" s="9"/>
      <c r="J838" s="9" t="s">
        <v>2499</v>
      </c>
      <c r="K838" s="9"/>
      <c r="L838" s="9"/>
      <c r="M838" s="9"/>
      <c r="N838" s="9"/>
      <c r="O838" s="9"/>
      <c r="P838" s="9"/>
      <c r="Q838" s="9"/>
      <c r="R838" s="9"/>
      <c r="S838" s="9"/>
    </row>
    <row r="839" spans="1:19" x14ac:dyDescent="0.2">
      <c r="A839" t="s">
        <v>2500</v>
      </c>
      <c r="B839" s="9" t="s">
        <v>43</v>
      </c>
      <c r="C839" s="9"/>
      <c r="D839" s="9" t="s">
        <v>2501</v>
      </c>
      <c r="E839" s="9"/>
      <c r="F839" s="9" t="s">
        <v>2462</v>
      </c>
      <c r="G839" s="9"/>
      <c r="H839" s="9" t="s">
        <v>2462</v>
      </c>
      <c r="I839" s="9"/>
      <c r="J839" s="9" t="s">
        <v>2502</v>
      </c>
      <c r="K839" s="9"/>
      <c r="L839" s="9"/>
      <c r="M839" s="9"/>
      <c r="N839" s="9"/>
      <c r="O839" s="9"/>
      <c r="P839" s="9"/>
      <c r="Q839" s="9"/>
      <c r="R839" s="9"/>
      <c r="S839" s="9"/>
    </row>
    <row r="840" spans="1:19" x14ac:dyDescent="0.2">
      <c r="A840" t="str">
        <f>HYPERLINK("https://www.designsafe-ci.org/data/browser/public/designsafe.storage.published//PRJ-2319", "PRJ-2319")</f>
        <v>PRJ-2319</v>
      </c>
      <c r="B840" s="9" t="s">
        <v>147</v>
      </c>
      <c r="C840" s="9"/>
      <c r="D840" s="9" t="s">
        <v>2503</v>
      </c>
      <c r="E840" s="9" t="s">
        <v>2504</v>
      </c>
      <c r="F840" s="9" t="s">
        <v>2505</v>
      </c>
      <c r="G840" s="9"/>
      <c r="H840" s="9" t="s">
        <v>2506</v>
      </c>
      <c r="I840" s="9"/>
      <c r="J840" s="9" t="s">
        <v>2507</v>
      </c>
      <c r="K840" s="9"/>
      <c r="L840" s="9"/>
      <c r="M840" s="9"/>
      <c r="N840" s="9"/>
      <c r="O840" s="9"/>
      <c r="P840" s="9"/>
      <c r="Q840" s="9"/>
      <c r="R840" s="9"/>
      <c r="S840" s="9"/>
    </row>
    <row r="841" spans="1:19" x14ac:dyDescent="0.2">
      <c r="A841" t="s">
        <v>2508</v>
      </c>
      <c r="B841" s="9" t="s">
        <v>43</v>
      </c>
      <c r="C841" s="9"/>
      <c r="D841" s="9" t="s">
        <v>2509</v>
      </c>
      <c r="E841" s="9"/>
      <c r="F841" s="9" t="s">
        <v>2510</v>
      </c>
      <c r="G841" s="9"/>
      <c r="H841" s="9" t="s">
        <v>2510</v>
      </c>
      <c r="I841" s="9"/>
      <c r="J841" s="9" t="s">
        <v>2511</v>
      </c>
      <c r="K841" s="9"/>
      <c r="L841" s="9"/>
      <c r="M841" s="9"/>
      <c r="N841" s="9"/>
      <c r="O841" s="9"/>
      <c r="P841" s="9"/>
      <c r="Q841" s="9"/>
      <c r="R841" s="9"/>
      <c r="S841" s="9"/>
    </row>
    <row r="842" spans="1:19" x14ac:dyDescent="0.2">
      <c r="A842" t="s">
        <v>2512</v>
      </c>
      <c r="B842" s="9" t="s">
        <v>147</v>
      </c>
      <c r="C842" s="9"/>
      <c r="D842" s="9" t="s">
        <v>2513</v>
      </c>
      <c r="E842" s="9"/>
      <c r="F842" s="9" t="s">
        <v>2514</v>
      </c>
      <c r="G842" s="9"/>
      <c r="H842" s="9" t="s">
        <v>2514</v>
      </c>
      <c r="I842" s="9"/>
      <c r="J842" s="9" t="s">
        <v>2515</v>
      </c>
      <c r="K842" s="9"/>
      <c r="L842" s="9"/>
      <c r="M842" s="9"/>
      <c r="N842" s="9"/>
      <c r="O842" s="9"/>
      <c r="P842" s="9"/>
      <c r="Q842" s="9"/>
      <c r="R842" s="9"/>
      <c r="S842" s="9"/>
    </row>
    <row r="843" spans="1:19" x14ac:dyDescent="0.2">
      <c r="A843" t="s">
        <v>2516</v>
      </c>
      <c r="B843" s="9" t="s">
        <v>43</v>
      </c>
      <c r="C843" s="9" t="s">
        <v>43</v>
      </c>
      <c r="D843" s="9" t="s">
        <v>2517</v>
      </c>
      <c r="E843" s="9"/>
      <c r="F843" s="9" t="s">
        <v>2473</v>
      </c>
      <c r="G843" s="9"/>
      <c r="H843" s="9" t="s">
        <v>2518</v>
      </c>
      <c r="I843" s="9"/>
      <c r="J843" s="9" t="s">
        <v>2519</v>
      </c>
      <c r="K843" s="9"/>
      <c r="L843" s="9"/>
      <c r="M843" s="9"/>
      <c r="N843" s="9"/>
      <c r="O843" s="9"/>
      <c r="P843" s="9"/>
      <c r="Q843" s="9"/>
      <c r="R843" s="9"/>
      <c r="S843" s="9"/>
    </row>
    <row r="844" spans="1:19" x14ac:dyDescent="0.2">
      <c r="A844" t="str">
        <f>HYPERLINK("https://www.designsafe-ci.org/data/browser/public/designsafe.storage.published//PRJ-2329", "PRJ-2329")</f>
        <v>PRJ-2329</v>
      </c>
      <c r="B844" s="9" t="s">
        <v>147</v>
      </c>
      <c r="C844" s="9"/>
      <c r="D844" s="9" t="s">
        <v>2520</v>
      </c>
      <c r="E844" s="9"/>
      <c r="F844" s="9" t="s">
        <v>2514</v>
      </c>
      <c r="G844" s="9" t="s">
        <v>2521</v>
      </c>
      <c r="H844" s="9" t="s">
        <v>2514</v>
      </c>
      <c r="I844" s="9"/>
      <c r="J844" s="9" t="s">
        <v>2522</v>
      </c>
      <c r="K844" s="9"/>
      <c r="L844" s="9"/>
      <c r="M844" s="9"/>
      <c r="N844" s="9"/>
      <c r="O844" s="9"/>
      <c r="P844" s="9"/>
      <c r="Q844" s="9"/>
      <c r="R844" s="9"/>
      <c r="S844" s="9"/>
    </row>
    <row r="845" spans="1:19" x14ac:dyDescent="0.2">
      <c r="A845" t="s">
        <v>2523</v>
      </c>
      <c r="B845" s="9" t="s">
        <v>43</v>
      </c>
      <c r="C845" s="9"/>
      <c r="D845" s="9" t="s">
        <v>309</v>
      </c>
      <c r="E845" s="9"/>
      <c r="F845" s="9" t="s">
        <v>2524</v>
      </c>
      <c r="G845" s="9"/>
      <c r="H845" s="9" t="s">
        <v>2525</v>
      </c>
      <c r="I845" s="9"/>
      <c r="J845" s="9" t="s">
        <v>2526</v>
      </c>
      <c r="K845" s="9"/>
      <c r="L845" s="9"/>
      <c r="M845" s="9"/>
      <c r="N845" s="9"/>
      <c r="O845" s="9"/>
      <c r="P845" s="9"/>
      <c r="Q845" s="9"/>
      <c r="R845" s="9"/>
      <c r="S845" s="9"/>
    </row>
    <row r="846" spans="1:19" x14ac:dyDescent="0.2">
      <c r="A846" t="s">
        <v>2527</v>
      </c>
      <c r="B846" s="9" t="s">
        <v>2443</v>
      </c>
      <c r="C846" s="9"/>
      <c r="D846" s="9" t="s">
        <v>2528</v>
      </c>
      <c r="E846" s="9"/>
      <c r="F846" s="9" t="s">
        <v>2529</v>
      </c>
      <c r="G846" s="9"/>
      <c r="H846" s="9" t="s">
        <v>2530</v>
      </c>
      <c r="I846" s="9"/>
      <c r="J846" s="9" t="s">
        <v>2531</v>
      </c>
      <c r="K846" s="9"/>
      <c r="L846" s="9"/>
      <c r="M846" s="9"/>
      <c r="N846" s="9"/>
      <c r="O846" s="9"/>
      <c r="P846" s="9"/>
      <c r="Q846" s="9"/>
      <c r="R846" s="9"/>
      <c r="S846" s="9"/>
    </row>
    <row r="847" spans="1:19" x14ac:dyDescent="0.2">
      <c r="A847" t="s">
        <v>2532</v>
      </c>
      <c r="B847" s="9" t="s">
        <v>128</v>
      </c>
      <c r="C847" s="9" t="s">
        <v>2533</v>
      </c>
      <c r="D847" s="9" t="s">
        <v>2534</v>
      </c>
      <c r="E847" s="9"/>
      <c r="F847" s="9" t="s">
        <v>2535</v>
      </c>
      <c r="G847" s="9"/>
      <c r="H847" s="9" t="s">
        <v>2536</v>
      </c>
      <c r="I847" s="9"/>
      <c r="J847" s="9" t="s">
        <v>2537</v>
      </c>
      <c r="K847" s="9"/>
      <c r="L847" s="9"/>
      <c r="M847" s="9"/>
      <c r="N847" s="9"/>
      <c r="O847" s="9"/>
      <c r="P847" s="9"/>
      <c r="Q847" s="9"/>
      <c r="R847" s="9"/>
      <c r="S847" s="9"/>
    </row>
    <row r="848" spans="1:19" x14ac:dyDescent="0.2">
      <c r="A848" t="s">
        <v>2538</v>
      </c>
      <c r="B848" s="9" t="s">
        <v>128</v>
      </c>
      <c r="C848" s="9" t="s">
        <v>43</v>
      </c>
      <c r="D848" s="9" t="s">
        <v>2539</v>
      </c>
      <c r="E848" s="9"/>
      <c r="F848" s="9" t="s">
        <v>2535</v>
      </c>
      <c r="G848" s="9"/>
      <c r="H848" s="9" t="s">
        <v>2540</v>
      </c>
      <c r="I848" s="9"/>
      <c r="J848" s="9" t="s">
        <v>2541</v>
      </c>
      <c r="K848" s="9"/>
      <c r="L848" s="9"/>
      <c r="M848" s="9"/>
      <c r="N848" s="9"/>
      <c r="O848" s="9"/>
      <c r="P848" s="9"/>
      <c r="Q848" s="9"/>
      <c r="R848" s="9"/>
      <c r="S848" s="9"/>
    </row>
    <row r="849" spans="1:19" x14ac:dyDescent="0.2">
      <c r="A849" t="s">
        <v>2542</v>
      </c>
      <c r="B849" s="9" t="s">
        <v>128</v>
      </c>
      <c r="C849" s="9" t="s">
        <v>43</v>
      </c>
      <c r="D849" s="9" t="s">
        <v>2543</v>
      </c>
      <c r="E849" s="9"/>
      <c r="F849" s="9" t="s">
        <v>2544</v>
      </c>
      <c r="G849" s="9"/>
      <c r="H849" s="9" t="s">
        <v>2545</v>
      </c>
      <c r="I849" s="9"/>
      <c r="J849" s="9" t="s">
        <v>2546</v>
      </c>
      <c r="K849" s="9"/>
      <c r="L849" s="9"/>
      <c r="M849" s="9"/>
      <c r="N849" s="9"/>
      <c r="O849" s="9"/>
      <c r="P849" s="9"/>
      <c r="Q849" s="9"/>
      <c r="R849" s="9"/>
      <c r="S849" s="9"/>
    </row>
    <row r="850" spans="1:19" x14ac:dyDescent="0.2">
      <c r="A850" t="s">
        <v>2547</v>
      </c>
      <c r="B850" s="9" t="s">
        <v>32</v>
      </c>
      <c r="C850" s="9"/>
      <c r="D850" s="9" t="s">
        <v>2548</v>
      </c>
      <c r="E850" s="9"/>
      <c r="F850" s="9" t="s">
        <v>2549</v>
      </c>
      <c r="G850" s="9"/>
      <c r="H850" s="9" t="s">
        <v>2550</v>
      </c>
      <c r="I850" s="9"/>
      <c r="J850" s="9" t="s">
        <v>2551</v>
      </c>
      <c r="K850" s="9"/>
      <c r="L850" s="9"/>
      <c r="M850" s="9"/>
      <c r="N850" s="9"/>
      <c r="O850" s="9"/>
      <c r="P850" s="9"/>
      <c r="Q850" s="9"/>
      <c r="R850" s="9"/>
      <c r="S850" s="9"/>
    </row>
    <row r="851" spans="1:19" x14ac:dyDescent="0.2">
      <c r="A851" t="s">
        <v>2552</v>
      </c>
      <c r="B851" s="9" t="s">
        <v>43</v>
      </c>
      <c r="C851" s="9"/>
      <c r="D851" s="9" t="s">
        <v>2553</v>
      </c>
      <c r="E851" s="9"/>
      <c r="F851" s="9" t="s">
        <v>2554</v>
      </c>
      <c r="G851" s="9"/>
      <c r="H851" s="9" t="s">
        <v>2555</v>
      </c>
      <c r="I851" s="9"/>
      <c r="J851" s="9" t="s">
        <v>2556</v>
      </c>
      <c r="K851" s="9"/>
      <c r="L851" s="9"/>
      <c r="M851" s="9"/>
      <c r="N851" s="9"/>
      <c r="O851" s="9"/>
      <c r="P851" s="9"/>
      <c r="Q851" s="9"/>
      <c r="R851" s="9"/>
      <c r="S851" s="9"/>
    </row>
    <row r="852" spans="1:19" x14ac:dyDescent="0.2">
      <c r="A852" t="s">
        <v>2557</v>
      </c>
      <c r="B852" s="9" t="s">
        <v>32</v>
      </c>
      <c r="C852" s="9"/>
      <c r="D852" s="12">
        <v>45062</v>
      </c>
      <c r="E852" s="9"/>
      <c r="F852" s="9" t="s">
        <v>2558</v>
      </c>
      <c r="G852" s="9" t="s">
        <v>2559</v>
      </c>
      <c r="H852" s="9" t="s">
        <v>2560</v>
      </c>
      <c r="I852" s="9"/>
      <c r="J852" s="9" t="s">
        <v>2561</v>
      </c>
      <c r="K852" s="9"/>
      <c r="L852" s="9"/>
      <c r="M852" s="9"/>
      <c r="N852" s="9"/>
      <c r="O852" s="9"/>
      <c r="P852" s="9"/>
      <c r="Q852" s="9"/>
      <c r="R852" s="9"/>
      <c r="S852" s="9"/>
    </row>
    <row r="853" spans="1:19" x14ac:dyDescent="0.2">
      <c r="A853" t="s">
        <v>2562</v>
      </c>
      <c r="B853" s="9" t="s">
        <v>43</v>
      </c>
      <c r="C853" s="9"/>
      <c r="D853" s="9" t="s">
        <v>2563</v>
      </c>
      <c r="E853" s="9"/>
      <c r="F853" s="9" t="s">
        <v>2564</v>
      </c>
      <c r="G853" s="9"/>
      <c r="H853" s="9" t="s">
        <v>2565</v>
      </c>
      <c r="I853" s="9"/>
      <c r="J853" s="9" t="s">
        <v>2566</v>
      </c>
      <c r="K853" s="9"/>
      <c r="L853" s="9"/>
      <c r="M853" s="9"/>
      <c r="N853" s="9"/>
      <c r="O853" s="9"/>
      <c r="P853" s="9"/>
      <c r="Q853" s="9"/>
      <c r="R853" s="9"/>
      <c r="S853" s="9"/>
    </row>
    <row r="854" spans="1:19" x14ac:dyDescent="0.2">
      <c r="A854" t="s">
        <v>2567</v>
      </c>
      <c r="B854" s="9" t="s">
        <v>43</v>
      </c>
      <c r="C854" s="9" t="s">
        <v>43</v>
      </c>
      <c r="D854" s="9" t="s">
        <v>2568</v>
      </c>
      <c r="E854" s="9"/>
      <c r="F854" s="9" t="s">
        <v>2569</v>
      </c>
      <c r="G854" s="9"/>
      <c r="H854" s="9" t="s">
        <v>2570</v>
      </c>
      <c r="I854" s="9"/>
      <c r="J854" s="9" t="s">
        <v>2571</v>
      </c>
      <c r="K854" s="9"/>
      <c r="L854" s="9"/>
      <c r="M854" s="9"/>
      <c r="N854" s="9"/>
      <c r="O854" s="9"/>
      <c r="P854" s="9"/>
      <c r="Q854" s="9"/>
      <c r="R854" s="9"/>
      <c r="S854" s="9"/>
    </row>
    <row r="855" spans="1:19" x14ac:dyDescent="0.2">
      <c r="A855" t="s">
        <v>2572</v>
      </c>
      <c r="B855" s="9" t="s">
        <v>32</v>
      </c>
      <c r="C855" s="9"/>
      <c r="D855" s="9" t="s">
        <v>2573</v>
      </c>
      <c r="E855" s="9"/>
      <c r="F855" s="9" t="s">
        <v>2574</v>
      </c>
      <c r="G855" s="9"/>
      <c r="H855" s="9" t="s">
        <v>2574</v>
      </c>
      <c r="I855" s="9"/>
      <c r="J855" s="9" t="s">
        <v>2575</v>
      </c>
      <c r="K855" s="9"/>
      <c r="L855" s="9"/>
      <c r="M855" s="9"/>
      <c r="N855" s="9"/>
      <c r="O855" s="9"/>
      <c r="P855" s="9"/>
      <c r="Q855" s="9"/>
      <c r="R855" s="9"/>
      <c r="S855" s="9"/>
    </row>
    <row r="856" spans="1:19" x14ac:dyDescent="0.2">
      <c r="A856" t="str">
        <f>HYPERLINK("https://www.designsafe-ci.org/data/browser/public/designsafe.storage.published//PRJ-2363", "PRJ-2363")</f>
        <v>PRJ-2363</v>
      </c>
      <c r="B856" s="9" t="s">
        <v>32</v>
      </c>
      <c r="C856" s="9"/>
      <c r="D856" s="9" t="s">
        <v>2576</v>
      </c>
      <c r="E856" s="9"/>
      <c r="F856" s="9" t="s">
        <v>2577</v>
      </c>
      <c r="G856" s="9" t="s">
        <v>2578</v>
      </c>
      <c r="H856" s="9" t="s">
        <v>2579</v>
      </c>
      <c r="I856" s="9" t="s">
        <v>2580</v>
      </c>
      <c r="J856" s="9" t="s">
        <v>2581</v>
      </c>
      <c r="K856" s="9"/>
      <c r="L856" s="9"/>
      <c r="M856" s="9"/>
      <c r="N856" s="9"/>
      <c r="O856" s="9"/>
      <c r="P856" s="9"/>
      <c r="Q856" s="9"/>
      <c r="R856" s="9"/>
      <c r="S856" s="9"/>
    </row>
    <row r="857" spans="1:19" x14ac:dyDescent="0.2">
      <c r="A857" t="s">
        <v>2582</v>
      </c>
      <c r="B857" s="9" t="s">
        <v>43</v>
      </c>
      <c r="C857" s="9"/>
      <c r="D857" s="9" t="s">
        <v>2583</v>
      </c>
      <c r="E857" s="9"/>
      <c r="F857" s="9" t="s">
        <v>2584</v>
      </c>
      <c r="G857" s="9"/>
      <c r="H857" s="9" t="s">
        <v>2584</v>
      </c>
      <c r="I857" s="9"/>
      <c r="J857" s="9" t="s">
        <v>2585</v>
      </c>
      <c r="K857" s="9"/>
      <c r="L857" s="9"/>
      <c r="M857" s="9"/>
      <c r="N857" s="9"/>
      <c r="O857" s="9"/>
      <c r="P857" s="9"/>
      <c r="Q857" s="9"/>
      <c r="R857" s="9"/>
      <c r="S857" s="9"/>
    </row>
    <row r="858" spans="1:19" x14ac:dyDescent="0.2">
      <c r="A858" t="s">
        <v>2586</v>
      </c>
      <c r="B858" s="9" t="s">
        <v>43</v>
      </c>
      <c r="C858" s="9"/>
      <c r="D858" s="9" t="s">
        <v>2587</v>
      </c>
      <c r="E858" s="9"/>
      <c r="F858" s="9" t="s">
        <v>2457</v>
      </c>
      <c r="G858" s="9"/>
      <c r="H858" s="9" t="s">
        <v>2588</v>
      </c>
      <c r="I858" s="9"/>
      <c r="J858" s="9" t="s">
        <v>2589</v>
      </c>
      <c r="K858" s="9"/>
      <c r="L858" s="9"/>
      <c r="M858" s="9"/>
      <c r="N858" s="9"/>
      <c r="O858" s="9"/>
      <c r="P858" s="9"/>
      <c r="Q858" s="9"/>
      <c r="R858" s="9"/>
      <c r="S858" s="9"/>
    </row>
    <row r="859" spans="1:19" x14ac:dyDescent="0.2">
      <c r="A859" t="s">
        <v>2590</v>
      </c>
      <c r="B859" s="9" t="s">
        <v>147</v>
      </c>
      <c r="C859" s="9" t="s">
        <v>43</v>
      </c>
      <c r="D859" s="9" t="s">
        <v>2591</v>
      </c>
      <c r="E859" s="9"/>
      <c r="F859" s="9" t="s">
        <v>2592</v>
      </c>
      <c r="G859" s="9"/>
      <c r="H859" s="9" t="s">
        <v>2593</v>
      </c>
      <c r="I859" s="9"/>
      <c r="J859" s="9" t="s">
        <v>2594</v>
      </c>
      <c r="K859" s="9"/>
      <c r="L859" s="9"/>
      <c r="M859" s="9"/>
      <c r="N859" s="9"/>
      <c r="O859" s="9"/>
      <c r="P859" s="9"/>
      <c r="Q859" s="9"/>
      <c r="R859" s="9"/>
      <c r="S859" s="9"/>
    </row>
    <row r="860" spans="1:19" x14ac:dyDescent="0.2">
      <c r="A860" t="s">
        <v>2595</v>
      </c>
      <c r="B860" s="9" t="s">
        <v>43</v>
      </c>
      <c r="C860" s="9"/>
      <c r="D860" s="9" t="s">
        <v>2596</v>
      </c>
      <c r="E860" s="9"/>
      <c r="F860" s="9" t="s">
        <v>2597</v>
      </c>
      <c r="G860" s="9"/>
      <c r="H860" s="9"/>
      <c r="I860" s="9"/>
      <c r="J860" s="9" t="s">
        <v>2598</v>
      </c>
      <c r="K860" s="9"/>
      <c r="L860" s="9"/>
      <c r="M860" s="9"/>
      <c r="N860" s="9"/>
      <c r="O860" s="9"/>
      <c r="P860" s="9"/>
      <c r="Q860" s="9"/>
      <c r="R860" s="9"/>
      <c r="S860" s="9"/>
    </row>
    <row r="861" spans="1:19" x14ac:dyDescent="0.2">
      <c r="A861" t="s">
        <v>2599</v>
      </c>
      <c r="B861" s="9" t="s">
        <v>43</v>
      </c>
      <c r="C861" s="9" t="s">
        <v>43</v>
      </c>
      <c r="D861" s="9" t="s">
        <v>2600</v>
      </c>
      <c r="E861" s="9"/>
      <c r="F861" s="9" t="s">
        <v>2601</v>
      </c>
      <c r="G861" s="9"/>
      <c r="H861" s="9" t="s">
        <v>2602</v>
      </c>
      <c r="I861" s="9"/>
      <c r="J861" s="9" t="s">
        <v>2603</v>
      </c>
      <c r="K861" s="9"/>
      <c r="L861" s="9"/>
      <c r="M861" s="9"/>
      <c r="N861" s="9"/>
      <c r="O861" s="9"/>
      <c r="P861" s="9"/>
      <c r="Q861" s="9"/>
      <c r="R861" s="9"/>
      <c r="S861" s="9"/>
    </row>
    <row r="862" spans="1:19" x14ac:dyDescent="0.2">
      <c r="A862" t="s">
        <v>43</v>
      </c>
      <c r="B862" s="9" t="s">
        <v>43</v>
      </c>
      <c r="C862" s="9" t="s">
        <v>43</v>
      </c>
      <c r="D862" s="9" t="s">
        <v>2604</v>
      </c>
      <c r="E862" s="9"/>
      <c r="F862" s="9" t="s">
        <v>2605</v>
      </c>
      <c r="G862" s="9"/>
      <c r="H862" s="9"/>
      <c r="I862" s="9"/>
      <c r="J862" s="9" t="s">
        <v>2606</v>
      </c>
      <c r="K862" s="9"/>
      <c r="L862" s="9"/>
      <c r="M862" s="9"/>
      <c r="N862" s="9"/>
      <c r="O862" s="9"/>
      <c r="P862" s="9"/>
      <c r="Q862" s="9"/>
      <c r="R862" s="9"/>
      <c r="S862" s="9"/>
    </row>
    <row r="863" spans="1:19" x14ac:dyDescent="0.2">
      <c r="A863" t="s">
        <v>43</v>
      </c>
      <c r="B863" s="9" t="s">
        <v>43</v>
      </c>
      <c r="C863" s="9" t="s">
        <v>43</v>
      </c>
      <c r="D863" s="9" t="s">
        <v>2604</v>
      </c>
      <c r="E863" s="9"/>
      <c r="F863" s="9" t="s">
        <v>2605</v>
      </c>
      <c r="G863" s="9"/>
      <c r="H863" s="9"/>
      <c r="I863" s="9"/>
      <c r="J863" s="9" t="s">
        <v>2607</v>
      </c>
      <c r="K863" s="9"/>
      <c r="L863" s="9"/>
      <c r="M863" s="9"/>
      <c r="N863" s="9"/>
      <c r="O863" s="9"/>
      <c r="P863" s="9"/>
      <c r="Q863" s="9"/>
      <c r="R863" s="9"/>
      <c r="S863" s="9"/>
    </row>
    <row r="864" spans="1:19" x14ac:dyDescent="0.2">
      <c r="A864" t="s">
        <v>43</v>
      </c>
      <c r="B864" s="9" t="s">
        <v>43</v>
      </c>
      <c r="C864" s="9" t="s">
        <v>43</v>
      </c>
      <c r="D864" s="9" t="s">
        <v>2604</v>
      </c>
      <c r="E864" s="9"/>
      <c r="F864" s="9" t="s">
        <v>2605</v>
      </c>
      <c r="G864" s="9"/>
      <c r="H864" s="9"/>
      <c r="I864" s="9"/>
      <c r="J864" s="9" t="s">
        <v>2608</v>
      </c>
      <c r="K864" s="9"/>
      <c r="L864" s="9"/>
      <c r="M864" s="9"/>
      <c r="N864" s="9"/>
      <c r="O864" s="9"/>
      <c r="P864" s="9"/>
      <c r="Q864" s="9"/>
      <c r="R864" s="9"/>
      <c r="S864" s="9"/>
    </row>
    <row r="865" spans="1:19" x14ac:dyDescent="0.2">
      <c r="A865" t="s">
        <v>43</v>
      </c>
      <c r="B865" s="9" t="s">
        <v>43</v>
      </c>
      <c r="C865" s="9" t="s">
        <v>43</v>
      </c>
      <c r="D865" s="9" t="s">
        <v>2609</v>
      </c>
      <c r="E865" s="9"/>
      <c r="F865" s="9" t="s">
        <v>2605</v>
      </c>
      <c r="G865" s="9"/>
      <c r="H865" s="9"/>
      <c r="I865" s="9"/>
      <c r="J865" s="9" t="s">
        <v>2610</v>
      </c>
      <c r="K865" s="9"/>
      <c r="L865" s="9"/>
      <c r="M865" s="9"/>
      <c r="N865" s="9"/>
      <c r="O865" s="9"/>
      <c r="P865" s="9"/>
      <c r="Q865" s="9"/>
      <c r="R865" s="9"/>
      <c r="S865" s="9"/>
    </row>
    <row r="866" spans="1:19" x14ac:dyDescent="0.2">
      <c r="A866" t="s">
        <v>43</v>
      </c>
      <c r="B866" s="9" t="s">
        <v>43</v>
      </c>
      <c r="C866" s="9" t="s">
        <v>43</v>
      </c>
      <c r="D866" s="9" t="s">
        <v>2611</v>
      </c>
      <c r="E866" s="9"/>
      <c r="F866" s="9" t="s">
        <v>2605</v>
      </c>
      <c r="G866" s="9"/>
      <c r="H866" s="9"/>
      <c r="I866" s="9"/>
      <c r="J866" s="9" t="s">
        <v>2612</v>
      </c>
      <c r="K866" s="9"/>
      <c r="L866" s="9"/>
      <c r="M866" s="9"/>
      <c r="N866" s="9"/>
      <c r="O866" s="9"/>
      <c r="P866" s="9"/>
      <c r="Q866" s="9"/>
      <c r="R866" s="9"/>
      <c r="S866" s="9"/>
    </row>
    <row r="867" spans="1:19" x14ac:dyDescent="0.2">
      <c r="A867" t="s">
        <v>43</v>
      </c>
      <c r="B867" s="9" t="s">
        <v>43</v>
      </c>
      <c r="C867" s="9" t="s">
        <v>43</v>
      </c>
      <c r="D867" s="9" t="s">
        <v>2613</v>
      </c>
      <c r="E867" s="9"/>
      <c r="F867" s="9" t="s">
        <v>2605</v>
      </c>
      <c r="G867" s="9"/>
      <c r="H867" s="9"/>
      <c r="I867" s="9"/>
      <c r="J867" s="9" t="s">
        <v>2614</v>
      </c>
      <c r="K867" s="9"/>
      <c r="L867" s="9"/>
      <c r="M867" s="9"/>
      <c r="N867" s="9"/>
      <c r="O867" s="9"/>
      <c r="P867" s="9"/>
      <c r="Q867" s="9"/>
      <c r="R867" s="9"/>
      <c r="S867" s="9"/>
    </row>
    <row r="868" spans="1:19" x14ac:dyDescent="0.2">
      <c r="A868" t="s">
        <v>43</v>
      </c>
      <c r="B868" s="9" t="s">
        <v>43</v>
      </c>
      <c r="C868" s="9" t="s">
        <v>43</v>
      </c>
      <c r="D868" s="9" t="s">
        <v>2613</v>
      </c>
      <c r="E868" s="9"/>
      <c r="F868" s="9" t="s">
        <v>2605</v>
      </c>
      <c r="G868" s="9"/>
      <c r="H868" s="9"/>
      <c r="I868" s="9"/>
      <c r="J868" s="9" t="s">
        <v>2615</v>
      </c>
      <c r="K868" s="9"/>
      <c r="L868" s="9"/>
      <c r="M868" s="9"/>
      <c r="N868" s="9"/>
      <c r="O868" s="9"/>
      <c r="P868" s="9"/>
      <c r="Q868" s="9"/>
      <c r="R868" s="9"/>
      <c r="S868" s="9"/>
    </row>
    <row r="869" spans="1:19" x14ac:dyDescent="0.2">
      <c r="A869" t="s">
        <v>43</v>
      </c>
      <c r="B869" s="9" t="s">
        <v>43</v>
      </c>
      <c r="C869" s="9" t="s">
        <v>43</v>
      </c>
      <c r="D869" s="9" t="s">
        <v>2111</v>
      </c>
      <c r="E869" s="9"/>
      <c r="F869" s="9" t="s">
        <v>2616</v>
      </c>
      <c r="G869" s="9" t="s">
        <v>2617</v>
      </c>
      <c r="H869" s="9"/>
      <c r="I869" s="9"/>
      <c r="J869" s="9" t="s">
        <v>2618</v>
      </c>
      <c r="K869" s="9"/>
      <c r="L869" s="9"/>
      <c r="M869" s="9"/>
      <c r="N869" s="9"/>
      <c r="O869" s="9"/>
      <c r="P869" s="9"/>
      <c r="Q869" s="9"/>
      <c r="R869" s="9"/>
      <c r="S869" s="9"/>
    </row>
    <row r="870" spans="1:19" x14ac:dyDescent="0.2">
      <c r="A870" t="s">
        <v>43</v>
      </c>
      <c r="B870" s="9" t="s">
        <v>43</v>
      </c>
      <c r="C870" s="9" t="s">
        <v>43</v>
      </c>
      <c r="D870" s="9" t="s">
        <v>2111</v>
      </c>
      <c r="E870" s="9"/>
      <c r="F870" s="9" t="s">
        <v>2616</v>
      </c>
      <c r="G870" s="9" t="s">
        <v>2619</v>
      </c>
      <c r="H870" s="9"/>
      <c r="I870" s="9"/>
      <c r="J870" s="9" t="s">
        <v>2620</v>
      </c>
      <c r="K870" s="9"/>
      <c r="L870" s="9"/>
      <c r="M870" s="9"/>
      <c r="N870" s="9"/>
      <c r="O870" s="9"/>
      <c r="P870" s="9"/>
      <c r="Q870" s="9"/>
      <c r="R870" s="9"/>
      <c r="S870" s="9"/>
    </row>
    <row r="871" spans="1:19" x14ac:dyDescent="0.2">
      <c r="A871" t="s">
        <v>43</v>
      </c>
      <c r="B871" s="9" t="s">
        <v>43</v>
      </c>
      <c r="C871" s="9" t="s">
        <v>43</v>
      </c>
      <c r="D871" s="9" t="s">
        <v>2621</v>
      </c>
      <c r="E871" s="9"/>
      <c r="F871" s="9" t="s">
        <v>2616</v>
      </c>
      <c r="G871" s="9" t="s">
        <v>2622</v>
      </c>
      <c r="H871" s="9"/>
      <c r="I871" s="9"/>
      <c r="J871" s="9" t="s">
        <v>2623</v>
      </c>
      <c r="K871" s="9"/>
      <c r="L871" s="9"/>
      <c r="M871" s="9"/>
      <c r="N871" s="9"/>
      <c r="O871" s="9"/>
      <c r="P871" s="9"/>
      <c r="Q871" s="9"/>
      <c r="R871" s="9"/>
      <c r="S871" s="9"/>
    </row>
    <row r="872" spans="1:19" x14ac:dyDescent="0.2">
      <c r="A872" t="s">
        <v>2624</v>
      </c>
      <c r="B872" s="9" t="s">
        <v>128</v>
      </c>
      <c r="C872" s="9" t="s">
        <v>43</v>
      </c>
      <c r="D872" s="9" t="s">
        <v>2625</v>
      </c>
      <c r="E872" s="9" t="s">
        <v>2626</v>
      </c>
      <c r="F872" s="9" t="s">
        <v>2498</v>
      </c>
      <c r="G872" s="9" t="s">
        <v>2627</v>
      </c>
      <c r="H872" s="9" t="s">
        <v>2627</v>
      </c>
      <c r="I872" s="9"/>
      <c r="J872" s="9" t="s">
        <v>2628</v>
      </c>
      <c r="K872" s="9"/>
      <c r="L872" s="9"/>
      <c r="M872" s="9"/>
      <c r="N872" s="9"/>
      <c r="O872" s="9"/>
      <c r="P872" s="9"/>
      <c r="Q872" s="9"/>
      <c r="R872" s="9"/>
      <c r="S872" s="9"/>
    </row>
    <row r="873" spans="1:19" x14ac:dyDescent="0.2">
      <c r="A873" t="str">
        <f>HYPERLINK("https://www.designsafe-ci.org/data/browser/public/designsafe.storage.published//PRJ-2395", "PRJ-2395")</f>
        <v>PRJ-2395</v>
      </c>
      <c r="B873" s="9" t="s">
        <v>128</v>
      </c>
      <c r="C873" s="9" t="s">
        <v>2629</v>
      </c>
      <c r="D873" s="9" t="s">
        <v>2630</v>
      </c>
      <c r="E873" s="9"/>
      <c r="F873" s="9" t="s">
        <v>2605</v>
      </c>
      <c r="G873" s="9"/>
      <c r="H873" s="9" t="s">
        <v>2631</v>
      </c>
      <c r="I873" s="9" t="s">
        <v>2315</v>
      </c>
      <c r="J873" s="9" t="s">
        <v>2632</v>
      </c>
      <c r="K873" s="9"/>
      <c r="L873" s="9"/>
      <c r="M873" s="9"/>
      <c r="N873" s="9"/>
      <c r="O873" s="9"/>
      <c r="P873" s="9"/>
      <c r="Q873" s="9"/>
      <c r="R873" s="9"/>
      <c r="S873" s="9"/>
    </row>
    <row r="874" spans="1:19" x14ac:dyDescent="0.2">
      <c r="A874" t="str">
        <f>HYPERLINK("https://www.designsafe-ci.org/data/browser/public/designsafe.storage.published//PRJ-2396", "PRJ-2396")</f>
        <v>PRJ-2396</v>
      </c>
      <c r="B874" s="9" t="s">
        <v>128</v>
      </c>
      <c r="C874" s="9" t="s">
        <v>43</v>
      </c>
      <c r="D874" s="9" t="s">
        <v>2633</v>
      </c>
      <c r="E874" s="9"/>
      <c r="F874" s="9" t="s">
        <v>2451</v>
      </c>
      <c r="G874" s="9"/>
      <c r="H874" s="9" t="s">
        <v>2634</v>
      </c>
      <c r="I874" s="9"/>
      <c r="J874" s="9" t="s">
        <v>2635</v>
      </c>
      <c r="K874" s="9"/>
      <c r="L874" s="9"/>
      <c r="M874" s="9"/>
      <c r="N874" s="9"/>
      <c r="O874" s="9"/>
      <c r="P874" s="9"/>
      <c r="Q874" s="9"/>
      <c r="R874" s="9"/>
      <c r="S874" s="9"/>
    </row>
    <row r="875" spans="1:19" x14ac:dyDescent="0.2">
      <c r="A875" t="s">
        <v>2636</v>
      </c>
      <c r="B875" s="9" t="s">
        <v>43</v>
      </c>
      <c r="C875" s="9" t="s">
        <v>43</v>
      </c>
      <c r="D875" s="9" t="s">
        <v>2637</v>
      </c>
      <c r="E875" s="9"/>
      <c r="F875" s="9" t="s">
        <v>2451</v>
      </c>
      <c r="G875" s="9" t="s">
        <v>2638</v>
      </c>
      <c r="H875" s="9" t="s">
        <v>2639</v>
      </c>
      <c r="I875" s="9"/>
      <c r="J875" s="9" t="s">
        <v>2640</v>
      </c>
      <c r="K875" s="9"/>
      <c r="L875" s="9"/>
      <c r="M875" s="9"/>
      <c r="N875" s="9"/>
      <c r="O875" s="9"/>
      <c r="P875" s="9"/>
      <c r="Q875" s="9"/>
      <c r="R875" s="9"/>
      <c r="S875" s="9"/>
    </row>
    <row r="876" spans="1:19" x14ac:dyDescent="0.2">
      <c r="A876" t="str">
        <f>HYPERLINK("https://www.designsafe-ci.org/data/browser/public/designsafe.storage.published//PRJ-2399", "PRJ-2399")</f>
        <v>PRJ-2399</v>
      </c>
      <c r="B876" s="9" t="s">
        <v>128</v>
      </c>
      <c r="C876" s="9" t="s">
        <v>2629</v>
      </c>
      <c r="D876" s="9" t="s">
        <v>2641</v>
      </c>
      <c r="E876" s="9"/>
      <c r="F876" s="9" t="s">
        <v>2642</v>
      </c>
      <c r="G876" s="9" t="s">
        <v>2643</v>
      </c>
      <c r="H876" s="9" t="s">
        <v>2644</v>
      </c>
      <c r="I876" s="9" t="s">
        <v>2315</v>
      </c>
      <c r="J876" s="9" t="s">
        <v>2645</v>
      </c>
      <c r="K876" s="9"/>
      <c r="L876" s="9"/>
      <c r="M876" s="9"/>
      <c r="N876" s="9"/>
      <c r="O876" s="9"/>
      <c r="P876" s="9"/>
      <c r="Q876" s="9"/>
      <c r="R876" s="9"/>
      <c r="S876" s="9"/>
    </row>
    <row r="877" spans="1:19" x14ac:dyDescent="0.2">
      <c r="A877" t="s">
        <v>2646</v>
      </c>
      <c r="B877" s="9" t="s">
        <v>43</v>
      </c>
      <c r="C877" s="9"/>
      <c r="D877" s="9" t="s">
        <v>2647</v>
      </c>
      <c r="E877" s="9"/>
      <c r="F877" s="9" t="s">
        <v>2648</v>
      </c>
      <c r="G877" s="9"/>
      <c r="H877" s="9"/>
      <c r="I877" s="9"/>
      <c r="J877" s="9" t="s">
        <v>2649</v>
      </c>
      <c r="K877" s="9"/>
      <c r="L877" s="9"/>
      <c r="M877" s="9"/>
      <c r="N877" s="9"/>
      <c r="O877" s="9"/>
      <c r="P877" s="9"/>
      <c r="Q877" s="9"/>
      <c r="R877" s="9"/>
      <c r="S877" s="9"/>
    </row>
    <row r="878" spans="1:19" x14ac:dyDescent="0.2">
      <c r="A878" t="s">
        <v>2650</v>
      </c>
      <c r="B878" s="9" t="s">
        <v>43</v>
      </c>
      <c r="C878" s="9"/>
      <c r="D878" s="9" t="s">
        <v>2651</v>
      </c>
      <c r="E878" s="9"/>
      <c r="F878" s="9" t="s">
        <v>2518</v>
      </c>
      <c r="G878" s="9"/>
      <c r="H878" s="9"/>
      <c r="I878" s="9"/>
      <c r="J878" s="9" t="s">
        <v>2652</v>
      </c>
      <c r="K878" s="9"/>
      <c r="L878" s="9"/>
      <c r="M878" s="9"/>
      <c r="N878" s="9"/>
      <c r="O878" s="9"/>
      <c r="P878" s="9"/>
      <c r="Q878" s="9"/>
      <c r="R878" s="9"/>
      <c r="S878" s="9"/>
    </row>
    <row r="879" spans="1:19" x14ac:dyDescent="0.2">
      <c r="A879" t="s">
        <v>2653</v>
      </c>
      <c r="B879" s="9" t="s">
        <v>43</v>
      </c>
      <c r="C879" s="9" t="s">
        <v>43</v>
      </c>
      <c r="D879" s="9" t="s">
        <v>2654</v>
      </c>
      <c r="E879" s="9"/>
      <c r="F879" s="9" t="s">
        <v>2655</v>
      </c>
      <c r="G879" s="9" t="s">
        <v>2569</v>
      </c>
      <c r="H879" s="9" t="s">
        <v>2569</v>
      </c>
      <c r="I879" s="9"/>
      <c r="J879" s="9" t="s">
        <v>2656</v>
      </c>
      <c r="K879" s="9"/>
      <c r="L879" s="9"/>
      <c r="M879" s="9"/>
      <c r="N879" s="9"/>
      <c r="O879" s="9"/>
      <c r="P879" s="9"/>
      <c r="Q879" s="9"/>
      <c r="R879" s="9"/>
      <c r="S879" s="9"/>
    </row>
    <row r="880" spans="1:19" x14ac:dyDescent="0.2">
      <c r="A880" t="s">
        <v>2657</v>
      </c>
      <c r="B880" s="9" t="s">
        <v>32</v>
      </c>
      <c r="C880" s="9"/>
      <c r="D880" s="9" t="s">
        <v>2658</v>
      </c>
      <c r="E880" s="9"/>
      <c r="F880" s="9" t="s">
        <v>2535</v>
      </c>
      <c r="G880" s="9" t="s">
        <v>2655</v>
      </c>
      <c r="H880" s="9" t="s">
        <v>2659</v>
      </c>
      <c r="I880" s="9"/>
      <c r="J880" s="9" t="s">
        <v>2660</v>
      </c>
      <c r="K880" s="9"/>
      <c r="L880" s="9"/>
      <c r="M880" s="9"/>
      <c r="N880" s="9"/>
      <c r="O880" s="9"/>
      <c r="P880" s="9"/>
      <c r="Q880" s="9"/>
      <c r="R880" s="9"/>
      <c r="S880" s="9"/>
    </row>
    <row r="881" spans="1:19" x14ac:dyDescent="0.2">
      <c r="A881" t="str">
        <f>HYPERLINK("https://www.designsafe-ci.org/data/browser/public/designsafe.storage.published//PRJ-2404", "PRJ-2404")</f>
        <v>PRJ-2404</v>
      </c>
      <c r="B881" s="9" t="s">
        <v>32</v>
      </c>
      <c r="C881" s="9"/>
      <c r="D881" s="9" t="s">
        <v>2661</v>
      </c>
      <c r="E881" s="9"/>
      <c r="F881" s="9" t="s">
        <v>2662</v>
      </c>
      <c r="G881" s="9"/>
      <c r="H881" s="9"/>
      <c r="I881" s="9"/>
      <c r="J881" s="9" t="s">
        <v>2663</v>
      </c>
      <c r="K881" s="9"/>
      <c r="L881" s="9"/>
      <c r="M881" s="9"/>
      <c r="N881" s="9"/>
      <c r="O881" s="9"/>
      <c r="P881" s="9"/>
      <c r="Q881" s="9"/>
      <c r="R881" s="9"/>
      <c r="S881" s="9"/>
    </row>
    <row r="882" spans="1:19" x14ac:dyDescent="0.2">
      <c r="A882" t="s">
        <v>2664</v>
      </c>
      <c r="B882" s="9" t="s">
        <v>128</v>
      </c>
      <c r="C882" s="9" t="s">
        <v>43</v>
      </c>
      <c r="D882" s="9" t="s">
        <v>2665</v>
      </c>
      <c r="E882" s="9"/>
      <c r="F882" s="9" t="s">
        <v>2666</v>
      </c>
      <c r="G882" s="9" t="s">
        <v>2667</v>
      </c>
      <c r="H882" s="9" t="s">
        <v>2668</v>
      </c>
      <c r="I882" s="9"/>
      <c r="J882" s="9" t="s">
        <v>2669</v>
      </c>
      <c r="K882" s="9"/>
      <c r="L882" s="9"/>
      <c r="M882" s="9"/>
      <c r="N882" s="9"/>
      <c r="O882" s="9"/>
      <c r="P882" s="9"/>
      <c r="Q882" s="9"/>
      <c r="R882" s="9"/>
      <c r="S882" s="9"/>
    </row>
    <row r="883" spans="1:19" x14ac:dyDescent="0.2">
      <c r="A883" t="str">
        <f>HYPERLINK("https://www.designsafe-ci.org/data/browser/public/designsafe.storage.published//PRJ-2406", "PRJ-2406")</f>
        <v>PRJ-2406</v>
      </c>
      <c r="B883" s="9" t="s">
        <v>128</v>
      </c>
      <c r="C883" s="9" t="s">
        <v>43</v>
      </c>
      <c r="D883" s="9" t="s">
        <v>2670</v>
      </c>
      <c r="E883" s="9"/>
      <c r="F883" s="9" t="s">
        <v>2671</v>
      </c>
      <c r="G883" s="9"/>
      <c r="H883" s="9" t="s">
        <v>2642</v>
      </c>
      <c r="I883" s="9" t="s">
        <v>2315</v>
      </c>
      <c r="J883" s="9" t="s">
        <v>2672</v>
      </c>
      <c r="K883" s="9"/>
      <c r="L883" s="9"/>
      <c r="M883" s="9"/>
      <c r="N883" s="9"/>
      <c r="O883" s="9"/>
      <c r="P883" s="9"/>
      <c r="Q883" s="9"/>
      <c r="R883" s="9"/>
      <c r="S883" s="9"/>
    </row>
    <row r="884" spans="1:19" x14ac:dyDescent="0.2">
      <c r="A884" t="s">
        <v>2673</v>
      </c>
      <c r="B884" s="9" t="s">
        <v>43</v>
      </c>
      <c r="C884" s="9" t="s">
        <v>43</v>
      </c>
      <c r="D884" s="9" t="s">
        <v>2674</v>
      </c>
      <c r="E884" s="9"/>
      <c r="F884" s="9" t="s">
        <v>2675</v>
      </c>
      <c r="G884" s="9"/>
      <c r="H884" s="9" t="s">
        <v>2676</v>
      </c>
      <c r="I884" s="9"/>
      <c r="J884" s="9" t="s">
        <v>2677</v>
      </c>
      <c r="K884" s="9"/>
      <c r="L884" s="9"/>
      <c r="M884" s="9"/>
      <c r="N884" s="9"/>
      <c r="O884" s="9"/>
      <c r="P884" s="9"/>
      <c r="Q884" s="9"/>
      <c r="R884" s="9"/>
      <c r="S884" s="9"/>
    </row>
    <row r="885" spans="1:19" x14ac:dyDescent="0.2">
      <c r="A885" t="s">
        <v>2678</v>
      </c>
      <c r="B885" s="9" t="s">
        <v>43</v>
      </c>
      <c r="C885" s="9"/>
      <c r="D885" s="9" t="s">
        <v>2679</v>
      </c>
      <c r="E885" s="9"/>
      <c r="F885" s="9" t="s">
        <v>2518</v>
      </c>
      <c r="G885" s="9" t="s">
        <v>2680</v>
      </c>
      <c r="H885" s="9"/>
      <c r="I885" s="9"/>
      <c r="J885" s="9" t="s">
        <v>2681</v>
      </c>
      <c r="K885" s="9"/>
      <c r="L885" s="9"/>
      <c r="M885" s="9"/>
      <c r="N885" s="9"/>
      <c r="O885" s="9"/>
      <c r="P885" s="9"/>
      <c r="Q885" s="9"/>
      <c r="R885" s="9"/>
      <c r="S885" s="9"/>
    </row>
    <row r="886" spans="1:19" x14ac:dyDescent="0.2">
      <c r="A886" t="s">
        <v>2682</v>
      </c>
      <c r="B886" s="9" t="s">
        <v>43</v>
      </c>
      <c r="C886" s="9"/>
      <c r="D886" s="9" t="s">
        <v>2683</v>
      </c>
      <c r="E886" s="9"/>
      <c r="F886" s="9" t="s">
        <v>2666</v>
      </c>
      <c r="G886" s="9"/>
      <c r="H886" s="9" t="s">
        <v>2684</v>
      </c>
      <c r="I886" s="9"/>
      <c r="J886" s="9" t="s">
        <v>2685</v>
      </c>
      <c r="K886" s="9"/>
      <c r="L886" s="9"/>
      <c r="M886" s="9"/>
      <c r="N886" s="9"/>
      <c r="O886" s="9"/>
      <c r="P886" s="9"/>
      <c r="Q886" s="9"/>
      <c r="R886" s="9"/>
      <c r="S886" s="9"/>
    </row>
    <row r="887" spans="1:19" x14ac:dyDescent="0.2">
      <c r="A887" t="s">
        <v>2686</v>
      </c>
      <c r="B887" s="9" t="s">
        <v>43</v>
      </c>
      <c r="C887" s="9"/>
      <c r="D887" s="9" t="s">
        <v>2687</v>
      </c>
      <c r="E887" s="9"/>
      <c r="F887" s="9" t="s">
        <v>2688</v>
      </c>
      <c r="G887" s="9" t="s">
        <v>2689</v>
      </c>
      <c r="H887" s="9" t="s">
        <v>2690</v>
      </c>
      <c r="I887" s="9"/>
      <c r="J887" s="9" t="s">
        <v>2691</v>
      </c>
      <c r="K887" s="9"/>
      <c r="L887" s="9"/>
      <c r="M887" s="9"/>
      <c r="N887" s="9"/>
      <c r="O887" s="9"/>
      <c r="P887" s="9"/>
      <c r="Q887" s="9"/>
      <c r="R887" s="9"/>
      <c r="S887" s="9"/>
    </row>
    <row r="888" spans="1:19" x14ac:dyDescent="0.2">
      <c r="A888" t="s">
        <v>2692</v>
      </c>
      <c r="B888" s="9" t="s">
        <v>43</v>
      </c>
      <c r="C888" s="9"/>
      <c r="D888" s="9" t="s">
        <v>2693</v>
      </c>
      <c r="E888" s="9"/>
      <c r="F888" s="9" t="s">
        <v>2489</v>
      </c>
      <c r="G888" s="9"/>
      <c r="H888" s="9"/>
      <c r="I888" s="9"/>
      <c r="J888" s="9" t="s">
        <v>2694</v>
      </c>
      <c r="K888" s="9"/>
      <c r="L888" s="9"/>
      <c r="M888" s="9"/>
      <c r="N888" s="9"/>
      <c r="O888" s="9"/>
      <c r="P888" s="9"/>
      <c r="Q888" s="9"/>
      <c r="R888" s="9"/>
      <c r="S888" s="9"/>
    </row>
    <row r="889" spans="1:19" x14ac:dyDescent="0.2">
      <c r="A889" t="s">
        <v>2695</v>
      </c>
      <c r="B889" s="9" t="s">
        <v>147</v>
      </c>
      <c r="C889" s="9" t="s">
        <v>43</v>
      </c>
      <c r="D889" s="9" t="s">
        <v>2696</v>
      </c>
      <c r="E889" s="9"/>
      <c r="F889" s="9" t="s">
        <v>2524</v>
      </c>
      <c r="G889" s="9"/>
      <c r="H889" s="9" t="s">
        <v>2697</v>
      </c>
      <c r="I889" s="9"/>
      <c r="J889" s="9" t="s">
        <v>2698</v>
      </c>
      <c r="K889" s="9"/>
      <c r="L889" s="9"/>
      <c r="M889" s="9"/>
      <c r="N889" s="9"/>
      <c r="O889" s="9"/>
      <c r="P889" s="9"/>
      <c r="Q889" s="9"/>
      <c r="R889" s="9"/>
      <c r="S889" s="9"/>
    </row>
    <row r="890" spans="1:19" x14ac:dyDescent="0.2">
      <c r="A890" t="str">
        <f>HYPERLINK("https://www.designsafe-ci.org/data/browser/public/designsafe.storage.published//PRJ-2413", "PRJ-2413")</f>
        <v>PRJ-2413</v>
      </c>
      <c r="B890" s="9" t="s">
        <v>128</v>
      </c>
      <c r="C890" s="9" t="s">
        <v>2699</v>
      </c>
      <c r="D890" s="9" t="s">
        <v>2700</v>
      </c>
      <c r="E890" s="9" t="s">
        <v>2701</v>
      </c>
      <c r="F890" s="9" t="s">
        <v>2702</v>
      </c>
      <c r="G890" s="9"/>
      <c r="H890" s="9" t="s">
        <v>2703</v>
      </c>
      <c r="I890" s="9" t="s">
        <v>2704</v>
      </c>
      <c r="J890" s="9" t="s">
        <v>2705</v>
      </c>
      <c r="K890" s="9"/>
      <c r="L890" s="9"/>
      <c r="M890" s="9"/>
      <c r="N890" s="9"/>
      <c r="O890" s="9"/>
      <c r="P890" s="9"/>
      <c r="Q890" s="9"/>
      <c r="R890" s="9"/>
      <c r="S890" s="9"/>
    </row>
    <row r="891" spans="1:19" x14ac:dyDescent="0.2">
      <c r="A891" t="s">
        <v>2706</v>
      </c>
      <c r="B891" s="9" t="s">
        <v>147</v>
      </c>
      <c r="C891" s="9" t="s">
        <v>43</v>
      </c>
      <c r="D891" s="9" t="s">
        <v>2707</v>
      </c>
      <c r="E891" s="9"/>
      <c r="F891" s="9" t="s">
        <v>2708</v>
      </c>
      <c r="G891" s="9"/>
      <c r="H891" s="9"/>
      <c r="I891" s="9"/>
      <c r="J891" s="9" t="s">
        <v>2709</v>
      </c>
      <c r="K891" s="9"/>
      <c r="L891" s="9"/>
      <c r="M891" s="9"/>
      <c r="N891" s="9"/>
      <c r="O891" s="9"/>
      <c r="P891" s="9"/>
      <c r="Q891" s="9"/>
      <c r="R891" s="9"/>
      <c r="S891" s="9"/>
    </row>
    <row r="892" spans="1:19" x14ac:dyDescent="0.2">
      <c r="A892" t="s">
        <v>2710</v>
      </c>
      <c r="B892" s="9" t="s">
        <v>43</v>
      </c>
      <c r="C892" s="9"/>
      <c r="D892" s="9" t="s">
        <v>2711</v>
      </c>
      <c r="E892" s="9"/>
      <c r="F892" s="9" t="s">
        <v>2489</v>
      </c>
      <c r="G892" s="9"/>
      <c r="H892" s="9" t="s">
        <v>2712</v>
      </c>
      <c r="I892" s="9"/>
      <c r="J892" s="9" t="s">
        <v>2713</v>
      </c>
      <c r="K892" s="9"/>
      <c r="L892" s="9"/>
      <c r="M892" s="9"/>
      <c r="N892" s="9"/>
      <c r="O892" s="9"/>
      <c r="P892" s="9"/>
      <c r="Q892" s="9"/>
      <c r="R892" s="9"/>
      <c r="S892" s="9"/>
    </row>
    <row r="893" spans="1:19" x14ac:dyDescent="0.2">
      <c r="A893" t="s">
        <v>2714</v>
      </c>
      <c r="B893" s="9" t="s">
        <v>43</v>
      </c>
      <c r="C893" s="9"/>
      <c r="D893" s="9" t="s">
        <v>2715</v>
      </c>
      <c r="E893" s="9"/>
      <c r="F893" s="9" t="s">
        <v>2708</v>
      </c>
      <c r="G893" s="9"/>
      <c r="H893" s="9"/>
      <c r="I893" s="9"/>
      <c r="J893" s="9" t="s">
        <v>2716</v>
      </c>
      <c r="K893" s="9"/>
      <c r="L893" s="9"/>
      <c r="M893" s="9"/>
      <c r="N893" s="9"/>
      <c r="O893" s="9"/>
      <c r="P893" s="9"/>
      <c r="Q893" s="9"/>
      <c r="R893" s="9"/>
      <c r="S893" s="9"/>
    </row>
    <row r="894" spans="1:19" x14ac:dyDescent="0.2">
      <c r="A894" t="s">
        <v>2717</v>
      </c>
      <c r="B894" s="9" t="s">
        <v>43</v>
      </c>
      <c r="C894" s="9" t="s">
        <v>43</v>
      </c>
      <c r="D894" s="9" t="s">
        <v>2718</v>
      </c>
      <c r="E894" s="9"/>
      <c r="F894" s="9" t="s">
        <v>2719</v>
      </c>
      <c r="G894" s="9" t="s">
        <v>2720</v>
      </c>
      <c r="H894" s="9" t="s">
        <v>2721</v>
      </c>
      <c r="I894" s="9"/>
      <c r="J894" s="9" t="s">
        <v>2722</v>
      </c>
      <c r="K894" s="9"/>
      <c r="L894" s="9"/>
      <c r="M894" s="9"/>
      <c r="N894" s="9"/>
      <c r="O894" s="9"/>
      <c r="P894" s="9"/>
      <c r="Q894" s="9"/>
      <c r="R894" s="9"/>
      <c r="S894" s="9"/>
    </row>
    <row r="895" spans="1:19" x14ac:dyDescent="0.2">
      <c r="A895" t="s">
        <v>2723</v>
      </c>
      <c r="B895" s="9" t="s">
        <v>43</v>
      </c>
      <c r="C895" s="9" t="s">
        <v>43</v>
      </c>
      <c r="D895" s="9" t="s">
        <v>2724</v>
      </c>
      <c r="E895" s="9"/>
      <c r="F895" s="9" t="s">
        <v>2719</v>
      </c>
      <c r="G895" s="9" t="s">
        <v>2725</v>
      </c>
      <c r="H895" s="9"/>
      <c r="I895" s="9"/>
      <c r="J895" s="9" t="s">
        <v>2726</v>
      </c>
      <c r="K895" s="9"/>
      <c r="L895" s="9"/>
      <c r="M895" s="9"/>
      <c r="N895" s="9"/>
      <c r="O895" s="9"/>
      <c r="P895" s="9"/>
      <c r="Q895" s="9"/>
      <c r="R895" s="9"/>
      <c r="S895" s="9"/>
    </row>
    <row r="896" spans="1:19" x14ac:dyDescent="0.2">
      <c r="A896" t="str">
        <f>HYPERLINK("https://www.designsafe-ci.org/data/browser/public/designsafe.storage.published//PRJ-2420", "PRJ-2420")</f>
        <v>PRJ-2420</v>
      </c>
      <c r="B896" s="9" t="s">
        <v>32</v>
      </c>
      <c r="C896" s="9"/>
      <c r="D896" s="9" t="s">
        <v>2727</v>
      </c>
      <c r="E896" s="9"/>
      <c r="F896" s="9" t="s">
        <v>2728</v>
      </c>
      <c r="G896" s="9"/>
      <c r="H896" s="9" t="s">
        <v>2729</v>
      </c>
      <c r="I896" s="9"/>
      <c r="J896" s="9" t="s">
        <v>2730</v>
      </c>
      <c r="K896" s="9"/>
      <c r="L896" s="9"/>
      <c r="M896" s="9"/>
      <c r="N896" s="9"/>
      <c r="O896" s="9"/>
      <c r="P896" s="9"/>
      <c r="Q896" s="9"/>
      <c r="R896" s="9"/>
      <c r="S896" s="9"/>
    </row>
    <row r="897" spans="1:19" x14ac:dyDescent="0.2">
      <c r="A897" t="str">
        <f>HYPERLINK("https://www.designsafe-ci.org/data/browser/public/designsafe.storage.published//PRJ-2421", "PRJ-2421")</f>
        <v>PRJ-2421</v>
      </c>
      <c r="B897" s="9" t="s">
        <v>147</v>
      </c>
      <c r="C897" s="9"/>
      <c r="D897" s="9" t="s">
        <v>2731</v>
      </c>
      <c r="E897" s="9"/>
      <c r="F897" s="9" t="s">
        <v>2732</v>
      </c>
      <c r="G897" s="9"/>
      <c r="H897" s="9" t="s">
        <v>2733</v>
      </c>
      <c r="I897" s="9"/>
      <c r="J897" s="9" t="s">
        <v>2734</v>
      </c>
      <c r="K897" s="9"/>
      <c r="L897" s="9"/>
      <c r="M897" s="9"/>
      <c r="N897" s="9"/>
      <c r="O897" s="9"/>
      <c r="P897" s="9"/>
      <c r="Q897" s="9"/>
      <c r="R897" s="9"/>
      <c r="S897" s="9"/>
    </row>
    <row r="898" spans="1:19" x14ac:dyDescent="0.2">
      <c r="A898" t="str">
        <f>HYPERLINK("https://www.designsafe-ci.org/data/browser/public/designsafe.storage.published//PRJ-2422", "PRJ-2422")</f>
        <v>PRJ-2422</v>
      </c>
      <c r="B898" s="9" t="s">
        <v>128</v>
      </c>
      <c r="C898" s="9" t="s">
        <v>2735</v>
      </c>
      <c r="D898" s="9" t="s">
        <v>2736</v>
      </c>
      <c r="E898" s="9"/>
      <c r="F898" s="9" t="s">
        <v>2737</v>
      </c>
      <c r="G898" s="9" t="s">
        <v>2738</v>
      </c>
      <c r="H898" s="9" t="s">
        <v>2739</v>
      </c>
      <c r="I898" s="9" t="s">
        <v>2740</v>
      </c>
      <c r="J898" s="9" t="s">
        <v>2741</v>
      </c>
      <c r="K898" s="9"/>
      <c r="L898" s="9"/>
      <c r="M898" s="9"/>
      <c r="N898" s="9"/>
      <c r="O898" s="9"/>
      <c r="P898" s="9"/>
      <c r="Q898" s="9"/>
      <c r="R898" s="9"/>
      <c r="S898" s="9"/>
    </row>
    <row r="899" spans="1:19" x14ac:dyDescent="0.2">
      <c r="A899" t="s">
        <v>2742</v>
      </c>
      <c r="B899" s="9" t="s">
        <v>43</v>
      </c>
      <c r="C899" s="9"/>
      <c r="D899" s="9" t="s">
        <v>2743</v>
      </c>
      <c r="E899" s="9"/>
      <c r="F899" s="9" t="s">
        <v>2744</v>
      </c>
      <c r="G899" s="9"/>
      <c r="H899" s="9" t="s">
        <v>2745</v>
      </c>
      <c r="I899" s="9"/>
      <c r="J899" s="9" t="s">
        <v>2746</v>
      </c>
      <c r="K899" s="9"/>
      <c r="L899" s="9"/>
      <c r="M899" s="9"/>
      <c r="N899" s="9"/>
      <c r="O899" s="9"/>
      <c r="P899" s="9"/>
      <c r="Q899" s="9"/>
      <c r="R899" s="9"/>
      <c r="S899" s="9"/>
    </row>
    <row r="900" spans="1:19" x14ac:dyDescent="0.2">
      <c r="A900" t="s">
        <v>2747</v>
      </c>
      <c r="B900" s="9" t="s">
        <v>43</v>
      </c>
      <c r="C900" s="9"/>
      <c r="D900" s="9" t="s">
        <v>2748</v>
      </c>
      <c r="E900" s="9"/>
      <c r="F900" s="9" t="s">
        <v>2544</v>
      </c>
      <c r="G900" s="9"/>
      <c r="H900" s="9" t="s">
        <v>2749</v>
      </c>
      <c r="I900" s="9"/>
      <c r="J900" s="9" t="s">
        <v>2750</v>
      </c>
      <c r="K900" s="9"/>
      <c r="L900" s="9"/>
      <c r="M900" s="9"/>
      <c r="N900" s="9"/>
      <c r="O900" s="9"/>
      <c r="P900" s="9"/>
      <c r="Q900" s="9"/>
      <c r="R900" s="9"/>
      <c r="S900" s="9"/>
    </row>
    <row r="901" spans="1:19" x14ac:dyDescent="0.2">
      <c r="A901" t="s">
        <v>2751</v>
      </c>
      <c r="B901" s="9" t="s">
        <v>32</v>
      </c>
      <c r="C901" s="9"/>
      <c r="D901" s="9" t="s">
        <v>2752</v>
      </c>
      <c r="E901" s="9"/>
      <c r="F901" s="9" t="s">
        <v>2753</v>
      </c>
      <c r="G901" s="9" t="s">
        <v>2754</v>
      </c>
      <c r="H901" s="9" t="s">
        <v>2755</v>
      </c>
      <c r="I901" s="9"/>
      <c r="J901" s="9" t="s">
        <v>2756</v>
      </c>
      <c r="K901" s="9"/>
      <c r="L901" s="9"/>
      <c r="M901" s="9"/>
      <c r="N901" s="9"/>
      <c r="O901" s="9"/>
      <c r="P901" s="9"/>
      <c r="Q901" s="9"/>
      <c r="R901" s="9"/>
      <c r="S901" s="9"/>
    </row>
    <row r="902" spans="1:19" x14ac:dyDescent="0.2">
      <c r="A902" t="str">
        <f>HYPERLINK("https://www.designsafe-ci.org/data/browser/public/designsafe.storage.published//PRJ-2426", "PRJ-2426")</f>
        <v>PRJ-2426</v>
      </c>
      <c r="B902" s="9" t="s">
        <v>128</v>
      </c>
      <c r="C902" s="9" t="s">
        <v>2699</v>
      </c>
      <c r="D902" s="9" t="s">
        <v>2757</v>
      </c>
      <c r="E902" s="9" t="s">
        <v>2758</v>
      </c>
      <c r="F902" s="9" t="s">
        <v>2759</v>
      </c>
      <c r="G902" s="9"/>
      <c r="H902" s="9" t="s">
        <v>2760</v>
      </c>
      <c r="I902" s="9" t="s">
        <v>2761</v>
      </c>
      <c r="J902" s="9" t="s">
        <v>2762</v>
      </c>
      <c r="K902" s="9"/>
      <c r="L902" s="9"/>
      <c r="M902" s="9"/>
      <c r="N902" s="9"/>
      <c r="O902" s="9"/>
      <c r="P902" s="9"/>
      <c r="Q902" s="9"/>
      <c r="R902" s="9"/>
      <c r="S902" s="9"/>
    </row>
    <row r="903" spans="1:19" x14ac:dyDescent="0.2">
      <c r="A903" t="s">
        <v>2763</v>
      </c>
      <c r="B903" s="9" t="s">
        <v>43</v>
      </c>
      <c r="C903" s="9"/>
      <c r="D903" s="9" t="s">
        <v>2764</v>
      </c>
      <c r="E903" s="9"/>
      <c r="F903" s="9" t="s">
        <v>2671</v>
      </c>
      <c r="G903" s="9"/>
      <c r="H903" s="9" t="s">
        <v>2642</v>
      </c>
      <c r="I903" s="9"/>
      <c r="J903" s="9" t="s">
        <v>2765</v>
      </c>
      <c r="K903" s="9"/>
      <c r="L903" s="9"/>
      <c r="M903" s="9"/>
      <c r="N903" s="9"/>
      <c r="O903" s="9"/>
      <c r="P903" s="9"/>
      <c r="Q903" s="9"/>
      <c r="R903" s="9"/>
      <c r="S903" s="9"/>
    </row>
    <row r="904" spans="1:19" x14ac:dyDescent="0.2">
      <c r="A904" t="str">
        <f>HYPERLINK("https://www.designsafe-ci.org/data/browser/public/designsafe.storage.published//PRJ-2428", "PRJ-2428")</f>
        <v>PRJ-2428</v>
      </c>
      <c r="B904" s="9" t="s">
        <v>128</v>
      </c>
      <c r="C904" s="9" t="s">
        <v>2629</v>
      </c>
      <c r="D904" s="9" t="s">
        <v>2766</v>
      </c>
      <c r="E904" s="9"/>
      <c r="F904" s="9" t="s">
        <v>2644</v>
      </c>
      <c r="G904" s="9" t="s">
        <v>2767</v>
      </c>
      <c r="H904" s="9" t="s">
        <v>2768</v>
      </c>
      <c r="I904" s="9" t="s">
        <v>2315</v>
      </c>
      <c r="J904" s="9" t="s">
        <v>2769</v>
      </c>
      <c r="K904" s="9"/>
      <c r="L904" s="9"/>
      <c r="M904" s="9"/>
      <c r="N904" s="9"/>
      <c r="O904" s="9"/>
      <c r="P904" s="9"/>
      <c r="Q904" s="9"/>
      <c r="R904" s="9"/>
      <c r="S904" s="9"/>
    </row>
    <row r="905" spans="1:19" x14ac:dyDescent="0.2">
      <c r="A905" t="s">
        <v>2770</v>
      </c>
      <c r="B905" s="9" t="s">
        <v>43</v>
      </c>
      <c r="C905" s="9"/>
      <c r="D905" s="9" t="s">
        <v>2752</v>
      </c>
      <c r="E905" s="9"/>
      <c r="F905" s="9" t="s">
        <v>2755</v>
      </c>
      <c r="G905" s="9"/>
      <c r="H905" s="9"/>
      <c r="I905" s="9"/>
      <c r="J905" s="9" t="s">
        <v>2771</v>
      </c>
      <c r="K905" s="9"/>
      <c r="L905" s="9"/>
      <c r="M905" s="9"/>
      <c r="N905" s="9"/>
      <c r="O905" s="9"/>
      <c r="P905" s="9"/>
      <c r="Q905" s="9"/>
      <c r="R905" s="9"/>
      <c r="S905" s="9"/>
    </row>
    <row r="906" spans="1:19" x14ac:dyDescent="0.2">
      <c r="A906" t="s">
        <v>2772</v>
      </c>
      <c r="B906" s="9" t="s">
        <v>43</v>
      </c>
      <c r="C906" s="9" t="s">
        <v>43</v>
      </c>
      <c r="D906" s="9" t="s">
        <v>2773</v>
      </c>
      <c r="E906" s="9"/>
      <c r="F906" s="9" t="s">
        <v>2732</v>
      </c>
      <c r="G906" s="9" t="s">
        <v>2774</v>
      </c>
      <c r="H906" s="9"/>
      <c r="I906" s="9"/>
      <c r="J906" s="9" t="s">
        <v>2775</v>
      </c>
      <c r="K906" s="9"/>
      <c r="L906" s="9"/>
      <c r="M906" s="9"/>
      <c r="N906" s="9"/>
      <c r="O906" s="9"/>
      <c r="P906" s="9"/>
      <c r="Q906" s="9"/>
      <c r="R906" s="9"/>
      <c r="S906" s="9"/>
    </row>
    <row r="907" spans="1:19" x14ac:dyDescent="0.2">
      <c r="A907" t="str">
        <f>HYPERLINK("https://www.designsafe-ci.org/data/browser/public/designsafe.storage.published//PRJ-2432", "PRJ-2432")</f>
        <v>PRJ-2432</v>
      </c>
      <c r="B907" s="9" t="s">
        <v>32</v>
      </c>
      <c r="C907" s="9"/>
      <c r="D907" s="9" t="s">
        <v>2776</v>
      </c>
      <c r="E907" s="9"/>
      <c r="F907" s="9" t="s">
        <v>2777</v>
      </c>
      <c r="G907" s="9" t="s">
        <v>2778</v>
      </c>
      <c r="H907" s="9" t="s">
        <v>2779</v>
      </c>
      <c r="I907" s="9" t="s">
        <v>2780</v>
      </c>
      <c r="J907" s="9" t="s">
        <v>2781</v>
      </c>
      <c r="K907" s="9"/>
      <c r="L907" s="9"/>
      <c r="M907" s="9"/>
      <c r="N907" s="9"/>
      <c r="O907" s="9"/>
      <c r="P907" s="9"/>
      <c r="Q907" s="9"/>
      <c r="R907" s="9"/>
      <c r="S907" s="9"/>
    </row>
    <row r="908" spans="1:19" x14ac:dyDescent="0.2">
      <c r="A908" t="s">
        <v>2782</v>
      </c>
      <c r="B908" s="9" t="s">
        <v>43</v>
      </c>
      <c r="C908" s="9"/>
      <c r="D908" s="9" t="s">
        <v>2783</v>
      </c>
      <c r="E908" s="9"/>
      <c r="F908" s="9" t="s">
        <v>2784</v>
      </c>
      <c r="G908" s="9"/>
      <c r="H908" s="9"/>
      <c r="I908" s="9"/>
      <c r="J908" s="9" t="s">
        <v>2785</v>
      </c>
      <c r="K908" s="9"/>
      <c r="L908" s="9"/>
      <c r="M908" s="9"/>
      <c r="N908" s="9"/>
      <c r="O908" s="9"/>
      <c r="P908" s="9"/>
      <c r="Q908" s="9"/>
      <c r="R908" s="9"/>
      <c r="S908" s="9"/>
    </row>
    <row r="909" spans="1:19" x14ac:dyDescent="0.2">
      <c r="A909" t="s">
        <v>2786</v>
      </c>
      <c r="B909" s="9" t="s">
        <v>147</v>
      </c>
      <c r="C909" s="9" t="s">
        <v>43</v>
      </c>
      <c r="D909" s="9" t="s">
        <v>2787</v>
      </c>
      <c r="E909" s="9"/>
      <c r="F909" s="9" t="s">
        <v>2732</v>
      </c>
      <c r="G909" s="9" t="s">
        <v>2733</v>
      </c>
      <c r="H909" s="9"/>
      <c r="I909" s="9"/>
      <c r="J909" s="9" t="s">
        <v>2788</v>
      </c>
      <c r="K909" s="9"/>
      <c r="L909" s="9"/>
      <c r="M909" s="9"/>
      <c r="N909" s="9"/>
      <c r="O909" s="9"/>
      <c r="P909" s="9"/>
      <c r="Q909" s="9"/>
      <c r="R909" s="9"/>
      <c r="S909" s="9"/>
    </row>
    <row r="910" spans="1:19" x14ac:dyDescent="0.2">
      <c r="A910" t="str">
        <f>HYPERLINK("https://www.designsafe-ci.org/data/browser/public/designsafe.storage.published//PRJ-2436", "PRJ-2436")</f>
        <v>PRJ-2436</v>
      </c>
      <c r="B910" s="9" t="s">
        <v>128</v>
      </c>
      <c r="C910" s="9" t="s">
        <v>2789</v>
      </c>
      <c r="D910" s="9" t="s">
        <v>2790</v>
      </c>
      <c r="E910" s="9"/>
      <c r="F910" s="9" t="s">
        <v>2791</v>
      </c>
      <c r="G910" s="9"/>
      <c r="H910" s="9" t="s">
        <v>2792</v>
      </c>
      <c r="I910" s="9"/>
      <c r="J910" s="9" t="s">
        <v>2793</v>
      </c>
      <c r="K910" s="9"/>
      <c r="L910" s="9"/>
      <c r="M910" s="9"/>
      <c r="N910" s="9"/>
      <c r="O910" s="9"/>
      <c r="P910" s="9"/>
      <c r="Q910" s="9"/>
      <c r="R910" s="9"/>
      <c r="S910" s="9"/>
    </row>
    <row r="911" spans="1:19" x14ac:dyDescent="0.2">
      <c r="A911" t="str">
        <f>HYPERLINK("https://www.designsafe-ci.org/data/browser/public/designsafe.storage.published//PRJ-2437", "PRJ-2437")</f>
        <v>PRJ-2437</v>
      </c>
      <c r="B911" s="9" t="s">
        <v>128</v>
      </c>
      <c r="C911" s="9" t="s">
        <v>2794</v>
      </c>
      <c r="D911" s="9" t="s">
        <v>2795</v>
      </c>
      <c r="E911" s="9"/>
      <c r="F911" s="9" t="s">
        <v>2796</v>
      </c>
      <c r="G911" s="9" t="s">
        <v>2797</v>
      </c>
      <c r="H911" s="9"/>
      <c r="I911" s="9" t="s">
        <v>2798</v>
      </c>
      <c r="J911" s="9" t="s">
        <v>2799</v>
      </c>
      <c r="K911" s="9"/>
      <c r="L911" s="9"/>
      <c r="M911" s="9"/>
      <c r="N911" s="9"/>
      <c r="O911" s="9"/>
      <c r="P911" s="9"/>
      <c r="Q911" s="9"/>
      <c r="R911" s="9"/>
      <c r="S911" s="9"/>
    </row>
    <row r="912" spans="1:19" x14ac:dyDescent="0.2">
      <c r="A912" t="s">
        <v>2800</v>
      </c>
      <c r="B912" s="9" t="s">
        <v>32</v>
      </c>
      <c r="C912" s="9"/>
      <c r="D912" s="9" t="s">
        <v>2801</v>
      </c>
      <c r="E912" s="9" t="s">
        <v>2802</v>
      </c>
      <c r="F912" s="9" t="s">
        <v>2803</v>
      </c>
      <c r="G912" s="9" t="s">
        <v>2804</v>
      </c>
      <c r="H912" s="9" t="s">
        <v>2805</v>
      </c>
      <c r="I912" s="9" t="s">
        <v>2806</v>
      </c>
      <c r="J912" s="9" t="s">
        <v>2807</v>
      </c>
      <c r="K912" s="9"/>
      <c r="L912" s="9"/>
      <c r="M912" s="9"/>
      <c r="N912" s="9"/>
      <c r="O912" s="9"/>
      <c r="P912" s="9"/>
      <c r="Q912" s="9"/>
      <c r="R912" s="9"/>
      <c r="S912" s="9"/>
    </row>
    <row r="913" spans="1:19" x14ac:dyDescent="0.2">
      <c r="A913" t="s">
        <v>2808</v>
      </c>
      <c r="B913" s="9" t="s">
        <v>43</v>
      </c>
      <c r="C913" s="9" t="s">
        <v>43</v>
      </c>
      <c r="D913" s="9" t="s">
        <v>2809</v>
      </c>
      <c r="E913" s="9"/>
      <c r="F913" s="9" t="s">
        <v>2810</v>
      </c>
      <c r="G913" s="9" t="s">
        <v>2811</v>
      </c>
      <c r="H913" s="9"/>
      <c r="I913" s="9"/>
      <c r="J913" s="9" t="s">
        <v>2812</v>
      </c>
      <c r="K913" s="9"/>
      <c r="L913" s="9"/>
      <c r="M913" s="9"/>
      <c r="N913" s="9"/>
      <c r="O913" s="9"/>
      <c r="P913" s="9"/>
      <c r="Q913" s="9"/>
      <c r="R913" s="9"/>
      <c r="S913" s="9"/>
    </row>
    <row r="914" spans="1:19" x14ac:dyDescent="0.2">
      <c r="A914" t="str">
        <f>HYPERLINK("https://www.designsafe-ci.org/data/browser/public/designsafe.storage.published//PRJ-2440", "PRJ-2440")</f>
        <v>PRJ-2440</v>
      </c>
      <c r="B914" s="9" t="s">
        <v>2443</v>
      </c>
      <c r="C914" s="9"/>
      <c r="D914" s="9" t="s">
        <v>2813</v>
      </c>
      <c r="E914" s="9"/>
      <c r="F914" s="9" t="s">
        <v>2577</v>
      </c>
      <c r="G914" s="9" t="s">
        <v>2578</v>
      </c>
      <c r="H914" s="9" t="s">
        <v>2814</v>
      </c>
      <c r="I914" s="9" t="s">
        <v>2815</v>
      </c>
      <c r="J914" s="9" t="s">
        <v>2816</v>
      </c>
      <c r="K914" s="9"/>
      <c r="L914" s="9"/>
      <c r="M914" s="9"/>
      <c r="N914" s="9"/>
      <c r="O914" s="9"/>
      <c r="P914" s="9"/>
      <c r="Q914" s="9"/>
      <c r="R914" s="9"/>
      <c r="S914" s="9"/>
    </row>
    <row r="915" spans="1:19" x14ac:dyDescent="0.2">
      <c r="A915" t="s">
        <v>2817</v>
      </c>
      <c r="B915" s="9" t="s">
        <v>128</v>
      </c>
      <c r="C915" s="9" t="s">
        <v>43</v>
      </c>
      <c r="D915" s="9">
        <v>1</v>
      </c>
      <c r="E915" s="9"/>
      <c r="F915" s="9" t="s">
        <v>2792</v>
      </c>
      <c r="G915" s="9"/>
      <c r="H915" s="9"/>
      <c r="I915" s="9"/>
      <c r="J915" s="9" t="s">
        <v>2818</v>
      </c>
      <c r="K915" s="9"/>
      <c r="L915" s="9"/>
      <c r="M915" s="9"/>
      <c r="N915" s="9"/>
      <c r="O915" s="9"/>
      <c r="P915" s="9"/>
      <c r="Q915" s="9"/>
      <c r="R915" s="9"/>
      <c r="S915" s="9"/>
    </row>
    <row r="916" spans="1:19" x14ac:dyDescent="0.2">
      <c r="A916" t="str">
        <f>HYPERLINK("https://www.designsafe-ci.org/data/browser/public/designsafe.storage.published//PRJ-2442", "PRJ-2442")</f>
        <v>PRJ-2442</v>
      </c>
      <c r="B916" s="9" t="s">
        <v>32</v>
      </c>
      <c r="C916" s="9"/>
      <c r="D916" s="9" t="s">
        <v>2819</v>
      </c>
      <c r="E916" s="9"/>
      <c r="F916" s="9" t="s">
        <v>2662</v>
      </c>
      <c r="G916" s="9"/>
      <c r="H916" s="9"/>
      <c r="I916" s="9"/>
      <c r="J916" s="9" t="s">
        <v>2820</v>
      </c>
      <c r="K916" s="9"/>
      <c r="L916" s="9"/>
      <c r="M916" s="9"/>
      <c r="N916" s="9"/>
      <c r="O916" s="9"/>
      <c r="P916" s="9"/>
      <c r="Q916" s="9"/>
      <c r="R916" s="9"/>
      <c r="S916" s="9"/>
    </row>
    <row r="917" spans="1:19" x14ac:dyDescent="0.2">
      <c r="A917" t="str">
        <f>HYPERLINK("https://www.designsafe-ci.org/data/browser/public/designsafe.storage.published//PRJ-2443", "PRJ-2443")</f>
        <v>PRJ-2443</v>
      </c>
      <c r="B917" s="9" t="s">
        <v>128</v>
      </c>
      <c r="C917" s="9" t="s">
        <v>2699</v>
      </c>
      <c r="D917" s="9" t="s">
        <v>2821</v>
      </c>
      <c r="E917" s="9"/>
      <c r="F917" s="9" t="s">
        <v>2822</v>
      </c>
      <c r="G917" s="9" t="s">
        <v>2823</v>
      </c>
      <c r="H917" s="9"/>
      <c r="I917" s="9"/>
      <c r="J917" s="9" t="s">
        <v>2824</v>
      </c>
      <c r="K917" s="9"/>
      <c r="L917" s="9"/>
      <c r="M917" s="9"/>
      <c r="N917" s="9"/>
      <c r="O917" s="9"/>
      <c r="P917" s="9"/>
      <c r="Q917" s="9"/>
      <c r="R917" s="9"/>
      <c r="S917" s="9"/>
    </row>
    <row r="918" spans="1:19" x14ac:dyDescent="0.2">
      <c r="A918" t="str">
        <f>HYPERLINK("https://www.designsafe-ci.org/data/browser/public/designsafe.storage.published//PRJ-2444", "PRJ-2444")</f>
        <v>PRJ-2444</v>
      </c>
      <c r="B918" s="9" t="s">
        <v>128</v>
      </c>
      <c r="C918" s="9" t="s">
        <v>43</v>
      </c>
      <c r="D918" s="9" t="s">
        <v>2825</v>
      </c>
      <c r="E918" s="9"/>
      <c r="F918" s="9" t="s">
        <v>2826</v>
      </c>
      <c r="G918" s="9"/>
      <c r="H918" s="9" t="s">
        <v>2827</v>
      </c>
      <c r="I918" s="9" t="s">
        <v>2315</v>
      </c>
      <c r="J918" s="9" t="s">
        <v>2828</v>
      </c>
      <c r="K918" s="9"/>
      <c r="L918" s="9"/>
      <c r="M918" s="9"/>
      <c r="N918" s="9"/>
      <c r="O918" s="9"/>
      <c r="P918" s="9"/>
      <c r="Q918" s="9"/>
      <c r="R918" s="9"/>
      <c r="S918" s="9"/>
    </row>
    <row r="919" spans="1:19" x14ac:dyDescent="0.2">
      <c r="A919" t="s">
        <v>2829</v>
      </c>
      <c r="B919" s="9" t="s">
        <v>128</v>
      </c>
      <c r="C919" s="9" t="s">
        <v>43</v>
      </c>
      <c r="D919" s="9" t="s">
        <v>2830</v>
      </c>
      <c r="E919" s="9"/>
      <c r="F919" s="9" t="s">
        <v>2569</v>
      </c>
      <c r="G919" s="9" t="s">
        <v>2831</v>
      </c>
      <c r="H919" s="9" t="s">
        <v>2832</v>
      </c>
      <c r="I919" s="9"/>
      <c r="J919" s="9" t="s">
        <v>2833</v>
      </c>
      <c r="K919" s="9"/>
      <c r="L919" s="9"/>
      <c r="M919" s="9"/>
      <c r="N919" s="9"/>
      <c r="O919" s="9"/>
      <c r="P919" s="9"/>
      <c r="Q919" s="9"/>
      <c r="R919" s="9"/>
      <c r="S919" s="9"/>
    </row>
    <row r="920" spans="1:19" x14ac:dyDescent="0.2">
      <c r="A920" t="s">
        <v>2834</v>
      </c>
      <c r="B920" s="9" t="s">
        <v>43</v>
      </c>
      <c r="C920" s="9"/>
      <c r="D920" s="9" t="s">
        <v>2835</v>
      </c>
      <c r="E920" s="9"/>
      <c r="F920" s="9" t="s">
        <v>2836</v>
      </c>
      <c r="G920" s="9"/>
      <c r="H920" s="9"/>
      <c r="I920" s="9"/>
      <c r="J920" s="9" t="s">
        <v>2837</v>
      </c>
      <c r="K920" s="9"/>
      <c r="L920" s="9"/>
      <c r="M920" s="9"/>
      <c r="N920" s="9"/>
      <c r="O920" s="9"/>
      <c r="P920" s="9"/>
      <c r="Q920" s="9"/>
      <c r="R920" s="9"/>
      <c r="S920" s="9"/>
    </row>
    <row r="921" spans="1:19" x14ac:dyDescent="0.2">
      <c r="A921" t="s">
        <v>2838</v>
      </c>
      <c r="B921" s="9" t="s">
        <v>32</v>
      </c>
      <c r="C921" s="9"/>
      <c r="D921" s="9" t="s">
        <v>2839</v>
      </c>
      <c r="E921" s="9"/>
      <c r="F921" s="9" t="s">
        <v>2840</v>
      </c>
      <c r="G921" s="9"/>
      <c r="H921" s="9" t="s">
        <v>2841</v>
      </c>
      <c r="I921" s="9"/>
      <c r="J921" s="9" t="s">
        <v>2842</v>
      </c>
      <c r="K921" s="9"/>
      <c r="L921" s="9"/>
      <c r="M921" s="9"/>
      <c r="N921" s="9"/>
      <c r="O921" s="9"/>
      <c r="P921" s="9"/>
      <c r="Q921" s="9"/>
      <c r="R921" s="9"/>
      <c r="S921" s="9"/>
    </row>
    <row r="922" spans="1:19" x14ac:dyDescent="0.2">
      <c r="A922" t="s">
        <v>2843</v>
      </c>
      <c r="B922" s="9" t="s">
        <v>128</v>
      </c>
      <c r="C922" s="9" t="s">
        <v>43</v>
      </c>
      <c r="D922" s="9" t="s">
        <v>2844</v>
      </c>
      <c r="E922" s="9"/>
      <c r="F922" s="9" t="s">
        <v>2592</v>
      </c>
      <c r="G922" s="9" t="s">
        <v>2845</v>
      </c>
      <c r="H922" s="9"/>
      <c r="I922" s="9"/>
      <c r="J922" s="9" t="s">
        <v>2846</v>
      </c>
      <c r="K922" s="9"/>
      <c r="L922" s="9"/>
      <c r="M922" s="9"/>
      <c r="N922" s="9"/>
      <c r="O922" s="9"/>
      <c r="P922" s="9"/>
      <c r="Q922" s="9"/>
      <c r="R922" s="9"/>
      <c r="S922" s="9"/>
    </row>
    <row r="923" spans="1:19" x14ac:dyDescent="0.2">
      <c r="A923" t="s">
        <v>2847</v>
      </c>
      <c r="B923" s="9" t="s">
        <v>147</v>
      </c>
      <c r="C923" s="9"/>
      <c r="D923" s="9" t="s">
        <v>2848</v>
      </c>
      <c r="E923" s="9"/>
      <c r="F923" s="9" t="s">
        <v>2845</v>
      </c>
      <c r="G923" s="9" t="s">
        <v>2592</v>
      </c>
      <c r="H923" s="9" t="s">
        <v>2845</v>
      </c>
      <c r="I923" s="9"/>
      <c r="J923" s="9" t="s">
        <v>2849</v>
      </c>
      <c r="K923" s="9"/>
      <c r="L923" s="9"/>
      <c r="M923" s="9"/>
      <c r="N923" s="9"/>
      <c r="O923" s="9"/>
      <c r="P923" s="9"/>
      <c r="Q923" s="9"/>
      <c r="R923" s="9"/>
      <c r="S923" s="9"/>
    </row>
    <row r="924" spans="1:19" x14ac:dyDescent="0.2">
      <c r="A924" t="s">
        <v>2850</v>
      </c>
      <c r="B924" s="9" t="s">
        <v>128</v>
      </c>
      <c r="C924" s="9" t="s">
        <v>2789</v>
      </c>
      <c r="D924" s="9" t="s">
        <v>2851</v>
      </c>
      <c r="E924" s="9"/>
      <c r="F924" s="9" t="s">
        <v>2688</v>
      </c>
      <c r="G924" s="9"/>
      <c r="H924" s="9" t="s">
        <v>2852</v>
      </c>
      <c r="I924" s="9" t="s">
        <v>2853</v>
      </c>
      <c r="J924" s="9" t="s">
        <v>2854</v>
      </c>
      <c r="K924" s="9"/>
      <c r="L924" s="9"/>
      <c r="M924" s="9"/>
      <c r="N924" s="9"/>
      <c r="O924" s="9"/>
      <c r="P924" s="9"/>
      <c r="Q924" s="9"/>
      <c r="R924" s="9"/>
      <c r="S924" s="9"/>
    </row>
    <row r="925" spans="1:19" x14ac:dyDescent="0.2">
      <c r="A925" t="str">
        <f>HYPERLINK("https://www.designsafe-ci.org/data/browser/public/designsafe.storage.published//PRJ-2451", "PRJ-2451")</f>
        <v>PRJ-2451</v>
      </c>
      <c r="B925" s="9" t="s">
        <v>128</v>
      </c>
      <c r="C925" s="9" t="s">
        <v>2629</v>
      </c>
      <c r="D925" s="9" t="s">
        <v>2855</v>
      </c>
      <c r="E925" s="9"/>
      <c r="F925" s="9" t="s">
        <v>2644</v>
      </c>
      <c r="G925" s="9" t="s">
        <v>2767</v>
      </c>
      <c r="H925" s="9"/>
      <c r="I925" s="9" t="s">
        <v>2315</v>
      </c>
      <c r="J925" s="9" t="s">
        <v>2856</v>
      </c>
      <c r="K925" s="9"/>
      <c r="L925" s="9"/>
      <c r="M925" s="9"/>
      <c r="N925" s="9"/>
      <c r="O925" s="9"/>
      <c r="P925" s="9"/>
      <c r="Q925" s="9"/>
      <c r="R925" s="9"/>
      <c r="S925" s="9"/>
    </row>
    <row r="926" spans="1:19" x14ac:dyDescent="0.2">
      <c r="A926" t="s">
        <v>2857</v>
      </c>
      <c r="B926" s="9" t="s">
        <v>43</v>
      </c>
      <c r="C926" s="9"/>
      <c r="D926" s="9" t="s">
        <v>2858</v>
      </c>
      <c r="E926" s="9"/>
      <c r="F926" s="9" t="s">
        <v>2529</v>
      </c>
      <c r="G926" s="9"/>
      <c r="H926" s="9"/>
      <c r="I926" s="9"/>
      <c r="J926" s="9" t="s">
        <v>2859</v>
      </c>
      <c r="K926" s="9"/>
      <c r="L926" s="9"/>
      <c r="M926" s="9"/>
      <c r="N926" s="9"/>
      <c r="O926" s="9"/>
      <c r="P926" s="9"/>
      <c r="Q926" s="9"/>
      <c r="R926" s="9"/>
      <c r="S926" s="9"/>
    </row>
    <row r="927" spans="1:19" x14ac:dyDescent="0.2">
      <c r="A927" t="str">
        <f>HYPERLINK("https://www.designsafe-ci.org/data/browser/public/designsafe.storage.published//PRJ-2453", "PRJ-2453")</f>
        <v>PRJ-2453</v>
      </c>
      <c r="B927" s="9" t="s">
        <v>128</v>
      </c>
      <c r="C927" s="9" t="s">
        <v>2860</v>
      </c>
      <c r="D927" s="9" t="s">
        <v>2861</v>
      </c>
      <c r="E927" s="9"/>
      <c r="F927" s="9" t="s">
        <v>2728</v>
      </c>
      <c r="G927" s="9"/>
      <c r="H927" s="9" t="s">
        <v>2729</v>
      </c>
      <c r="I927" s="9" t="s">
        <v>2862</v>
      </c>
      <c r="J927" s="9" t="s">
        <v>2863</v>
      </c>
      <c r="K927" s="9"/>
      <c r="L927" s="9"/>
      <c r="M927" s="9"/>
      <c r="N927" s="9"/>
      <c r="O927" s="9"/>
      <c r="P927" s="9"/>
      <c r="Q927" s="9"/>
      <c r="R927" s="9"/>
      <c r="S927" s="9"/>
    </row>
    <row r="928" spans="1:19" x14ac:dyDescent="0.2">
      <c r="A928" t="s">
        <v>2864</v>
      </c>
      <c r="B928" s="9" t="s">
        <v>43</v>
      </c>
      <c r="C928" s="9"/>
      <c r="D928" s="9" t="s">
        <v>2865</v>
      </c>
      <c r="E928" s="9"/>
      <c r="F928" s="9" t="s">
        <v>2866</v>
      </c>
      <c r="G928" s="9"/>
      <c r="H928" s="9"/>
      <c r="I928" s="9"/>
      <c r="J928" s="9" t="s">
        <v>2867</v>
      </c>
      <c r="K928" s="9"/>
      <c r="L928" s="9"/>
      <c r="M928" s="9"/>
      <c r="N928" s="9"/>
      <c r="O928" s="9"/>
      <c r="P928" s="9"/>
      <c r="Q928" s="9"/>
      <c r="R928" s="9"/>
      <c r="S928" s="9"/>
    </row>
    <row r="929" spans="1:19" x14ac:dyDescent="0.2">
      <c r="A929" t="s">
        <v>2868</v>
      </c>
      <c r="B929" s="9" t="s">
        <v>43</v>
      </c>
      <c r="C929" s="9" t="s">
        <v>43</v>
      </c>
      <c r="D929" s="9" t="s">
        <v>2869</v>
      </c>
      <c r="E929" s="9"/>
      <c r="F929" s="9" t="s">
        <v>2870</v>
      </c>
      <c r="G929" s="9" t="s">
        <v>2871</v>
      </c>
      <c r="H929" s="9" t="s">
        <v>2871</v>
      </c>
      <c r="I929" s="9"/>
      <c r="J929" s="9" t="s">
        <v>2872</v>
      </c>
      <c r="K929" s="9"/>
      <c r="L929" s="9"/>
      <c r="M929" s="9"/>
      <c r="N929" s="9"/>
      <c r="O929" s="9"/>
      <c r="P929" s="9"/>
      <c r="Q929" s="9"/>
      <c r="R929" s="9"/>
      <c r="S929" s="9"/>
    </row>
    <row r="930" spans="1:19" x14ac:dyDescent="0.2">
      <c r="A930" t="s">
        <v>2873</v>
      </c>
      <c r="B930" s="9" t="s">
        <v>147</v>
      </c>
      <c r="C930" s="9"/>
      <c r="D930" s="9" t="s">
        <v>2874</v>
      </c>
      <c r="E930" s="9"/>
      <c r="F930" s="9" t="s">
        <v>2524</v>
      </c>
      <c r="G930" s="9"/>
      <c r="H930" s="9" t="s">
        <v>2875</v>
      </c>
      <c r="I930" s="9"/>
      <c r="J930" s="9" t="s">
        <v>2876</v>
      </c>
      <c r="K930" s="9"/>
      <c r="L930" s="9"/>
      <c r="M930" s="9"/>
      <c r="N930" s="9"/>
      <c r="O930" s="9"/>
      <c r="P930" s="9"/>
      <c r="Q930" s="9"/>
      <c r="R930" s="9"/>
      <c r="S930" s="9"/>
    </row>
    <row r="931" spans="1:19" x14ac:dyDescent="0.2">
      <c r="A931" t="s">
        <v>2877</v>
      </c>
      <c r="B931" s="9" t="s">
        <v>43</v>
      </c>
      <c r="C931" s="9"/>
      <c r="D931" s="9" t="s">
        <v>2878</v>
      </c>
      <c r="E931" s="9"/>
      <c r="F931" s="9" t="s">
        <v>2879</v>
      </c>
      <c r="G931" s="9"/>
      <c r="H931" s="9" t="s">
        <v>2880</v>
      </c>
      <c r="I931" s="9"/>
      <c r="J931" s="9" t="s">
        <v>2881</v>
      </c>
      <c r="K931" s="9"/>
      <c r="L931" s="9"/>
      <c r="M931" s="9"/>
      <c r="N931" s="9"/>
      <c r="O931" s="9"/>
      <c r="P931" s="9"/>
      <c r="Q931" s="9"/>
      <c r="R931" s="9"/>
      <c r="S931" s="9"/>
    </row>
    <row r="932" spans="1:19" x14ac:dyDescent="0.2">
      <c r="A932" t="str">
        <f>HYPERLINK("https://www.designsafe-ci.org/data/browser/public/designsafe.storage.published//PRJ-2459", "PRJ-2459")</f>
        <v>PRJ-2459</v>
      </c>
      <c r="B932" s="9" t="s">
        <v>128</v>
      </c>
      <c r="C932" s="9" t="s">
        <v>43</v>
      </c>
      <c r="D932" s="9" t="s">
        <v>2882</v>
      </c>
      <c r="E932" s="9"/>
      <c r="F932" s="9" t="s">
        <v>2883</v>
      </c>
      <c r="G932" s="9" t="s">
        <v>2884</v>
      </c>
      <c r="H932" s="9" t="s">
        <v>2885</v>
      </c>
      <c r="I932" s="9" t="s">
        <v>2886</v>
      </c>
      <c r="J932" s="9" t="s">
        <v>2887</v>
      </c>
      <c r="K932" s="9"/>
      <c r="L932" s="9"/>
      <c r="M932" s="9"/>
      <c r="N932" s="9"/>
      <c r="O932" s="9"/>
      <c r="P932" s="9"/>
      <c r="Q932" s="9"/>
      <c r="R932" s="9"/>
      <c r="S932" s="9"/>
    </row>
    <row r="933" spans="1:19" x14ac:dyDescent="0.2">
      <c r="A933" t="str">
        <f>HYPERLINK("https://www.designsafe-ci.org/data/browser/public/designsafe.storage.published//PRJ-2460", "PRJ-2460")</f>
        <v>PRJ-2460</v>
      </c>
      <c r="B933" s="9" t="s">
        <v>128</v>
      </c>
      <c r="C933" s="9" t="s">
        <v>43</v>
      </c>
      <c r="D933" s="9" t="s">
        <v>2888</v>
      </c>
      <c r="E933" s="9" t="s">
        <v>2889</v>
      </c>
      <c r="F933" s="9" t="s">
        <v>2883</v>
      </c>
      <c r="G933" s="9" t="s">
        <v>2884</v>
      </c>
      <c r="H933" s="9" t="s">
        <v>2885</v>
      </c>
      <c r="I933" s="9" t="s">
        <v>2886</v>
      </c>
      <c r="J933" s="9" t="s">
        <v>2890</v>
      </c>
      <c r="K933" s="9"/>
      <c r="L933" s="9"/>
      <c r="M933" s="9"/>
      <c r="N933" s="9"/>
      <c r="O933" s="9"/>
      <c r="P933" s="9"/>
      <c r="Q933" s="9"/>
      <c r="R933" s="9"/>
      <c r="S933" s="9"/>
    </row>
    <row r="934" spans="1:19" x14ac:dyDescent="0.2">
      <c r="A934" t="s">
        <v>2891</v>
      </c>
      <c r="B934" s="9" t="s">
        <v>128</v>
      </c>
      <c r="C934" s="9" t="s">
        <v>43</v>
      </c>
      <c r="D934" s="9" t="s">
        <v>2892</v>
      </c>
      <c r="E934" s="9" t="s">
        <v>2893</v>
      </c>
      <c r="F934" s="9" t="s">
        <v>2883</v>
      </c>
      <c r="G934" s="9" t="s">
        <v>2884</v>
      </c>
      <c r="H934" s="9" t="s">
        <v>2885</v>
      </c>
      <c r="I934" s="9" t="s">
        <v>2886</v>
      </c>
      <c r="J934" s="9" t="s">
        <v>2894</v>
      </c>
      <c r="K934" s="9"/>
      <c r="L934" s="9"/>
      <c r="M934" s="9"/>
      <c r="N934" s="9"/>
      <c r="O934" s="9"/>
      <c r="P934" s="9"/>
      <c r="Q934" s="9"/>
      <c r="R934" s="9"/>
      <c r="S934" s="9"/>
    </row>
    <row r="935" spans="1:19" x14ac:dyDescent="0.2">
      <c r="A935" t="s">
        <v>2895</v>
      </c>
      <c r="B935" s="9" t="s">
        <v>128</v>
      </c>
      <c r="C935" s="9" t="s">
        <v>2896</v>
      </c>
      <c r="D935" s="9" t="s">
        <v>2897</v>
      </c>
      <c r="E935" s="9" t="s">
        <v>2898</v>
      </c>
      <c r="F935" s="9" t="s">
        <v>2883</v>
      </c>
      <c r="G935" s="9" t="s">
        <v>2884</v>
      </c>
      <c r="H935" s="9" t="s">
        <v>2899</v>
      </c>
      <c r="I935" s="9" t="s">
        <v>2886</v>
      </c>
      <c r="J935" s="9" t="s">
        <v>2900</v>
      </c>
      <c r="K935" s="9"/>
      <c r="L935" s="9"/>
      <c r="M935" s="9"/>
      <c r="N935" s="9"/>
      <c r="O935" s="9"/>
      <c r="P935" s="9"/>
      <c r="Q935" s="9"/>
      <c r="R935" s="9"/>
      <c r="S935" s="9"/>
    </row>
    <row r="936" spans="1:19" x14ac:dyDescent="0.2">
      <c r="A936" t="s">
        <v>2901</v>
      </c>
      <c r="B936" s="9" t="s">
        <v>43</v>
      </c>
      <c r="C936" s="9" t="s">
        <v>43</v>
      </c>
      <c r="D936" s="9" t="s">
        <v>2902</v>
      </c>
      <c r="E936" s="9"/>
      <c r="F936" s="9" t="s">
        <v>2903</v>
      </c>
      <c r="G936" s="9"/>
      <c r="H936" s="9" t="s">
        <v>2904</v>
      </c>
      <c r="I936" s="9"/>
      <c r="J936" s="9" t="s">
        <v>2905</v>
      </c>
      <c r="K936" s="9"/>
      <c r="L936" s="9"/>
      <c r="M936" s="9"/>
      <c r="N936" s="9"/>
      <c r="O936" s="9"/>
      <c r="P936" s="9"/>
      <c r="Q936" s="9"/>
      <c r="R936" s="9"/>
      <c r="S936" s="9"/>
    </row>
    <row r="937" spans="1:19" x14ac:dyDescent="0.2">
      <c r="A937" t="s">
        <v>2906</v>
      </c>
      <c r="B937" s="9" t="s">
        <v>43</v>
      </c>
      <c r="C937" s="9"/>
      <c r="D937" s="9" t="s">
        <v>309</v>
      </c>
      <c r="E937" s="9"/>
      <c r="F937" s="9" t="s">
        <v>2907</v>
      </c>
      <c r="G937" s="9"/>
      <c r="H937" s="9"/>
      <c r="I937" s="9"/>
      <c r="J937" s="9" t="s">
        <v>2908</v>
      </c>
      <c r="K937" s="9"/>
      <c r="L937" s="9"/>
      <c r="M937" s="9"/>
      <c r="N937" s="9"/>
      <c r="O937" s="9"/>
      <c r="P937" s="9"/>
      <c r="Q937" s="9"/>
      <c r="R937" s="9"/>
      <c r="S937" s="9"/>
    </row>
    <row r="938" spans="1:19" x14ac:dyDescent="0.2">
      <c r="A938" t="s">
        <v>2909</v>
      </c>
      <c r="B938" s="9" t="s">
        <v>128</v>
      </c>
      <c r="C938" s="9" t="s">
        <v>43</v>
      </c>
      <c r="D938" s="9" t="s">
        <v>2910</v>
      </c>
      <c r="E938" s="9"/>
      <c r="F938" s="9" t="s">
        <v>2911</v>
      </c>
      <c r="G938" s="9"/>
      <c r="H938" s="9"/>
      <c r="I938" s="9"/>
      <c r="J938" s="9" t="s">
        <v>2912</v>
      </c>
      <c r="K938" s="9"/>
      <c r="L938" s="9"/>
      <c r="M938" s="9"/>
      <c r="N938" s="9"/>
      <c r="O938" s="9"/>
      <c r="P938" s="9"/>
      <c r="Q938" s="9"/>
      <c r="R938" s="9"/>
      <c r="S938" s="9"/>
    </row>
    <row r="939" spans="1:19" x14ac:dyDescent="0.2">
      <c r="A939" t="s">
        <v>2913</v>
      </c>
      <c r="B939" s="9" t="s">
        <v>128</v>
      </c>
      <c r="C939" s="9" t="s">
        <v>2629</v>
      </c>
      <c r="D939" s="9" t="s">
        <v>2914</v>
      </c>
      <c r="E939" s="9"/>
      <c r="F939" s="9" t="s">
        <v>2915</v>
      </c>
      <c r="G939" s="9"/>
      <c r="H939" s="9" t="s">
        <v>2916</v>
      </c>
      <c r="I939" s="9"/>
      <c r="J939" s="9" t="s">
        <v>2917</v>
      </c>
      <c r="K939" s="9"/>
      <c r="L939" s="9"/>
      <c r="M939" s="9"/>
      <c r="N939" s="9"/>
      <c r="O939" s="9"/>
      <c r="P939" s="9"/>
      <c r="Q939" s="9"/>
      <c r="R939" s="9"/>
      <c r="S939" s="9"/>
    </row>
    <row r="940" spans="1:19" x14ac:dyDescent="0.2">
      <c r="A940" t="s">
        <v>2918</v>
      </c>
      <c r="B940" s="9" t="s">
        <v>32</v>
      </c>
      <c r="C940" s="9"/>
      <c r="D940" s="9" t="s">
        <v>2919</v>
      </c>
      <c r="E940" s="9"/>
      <c r="F940" s="9" t="s">
        <v>2920</v>
      </c>
      <c r="G940" s="9" t="s">
        <v>2921</v>
      </c>
      <c r="H940" s="9" t="s">
        <v>2921</v>
      </c>
      <c r="I940" s="9" t="s">
        <v>2922</v>
      </c>
      <c r="J940" s="9" t="s">
        <v>2923</v>
      </c>
      <c r="K940" s="9"/>
      <c r="L940" s="9"/>
      <c r="M940" s="9"/>
      <c r="N940" s="9"/>
      <c r="O940" s="9"/>
      <c r="P940" s="9"/>
      <c r="Q940" s="9"/>
      <c r="R940" s="9"/>
      <c r="S940" s="9"/>
    </row>
    <row r="941" spans="1:19" x14ac:dyDescent="0.2">
      <c r="A941" t="s">
        <v>2924</v>
      </c>
      <c r="B941" s="9" t="s">
        <v>43</v>
      </c>
      <c r="C941" s="9"/>
      <c r="D941" s="9" t="s">
        <v>2925</v>
      </c>
      <c r="E941" s="9"/>
      <c r="F941" s="9" t="s">
        <v>2911</v>
      </c>
      <c r="G941" s="9"/>
      <c r="H941" s="9"/>
      <c r="I941" s="9"/>
      <c r="J941" s="9" t="s">
        <v>2926</v>
      </c>
      <c r="K941" s="9"/>
      <c r="L941" s="9"/>
      <c r="M941" s="9"/>
      <c r="N941" s="9"/>
      <c r="O941" s="9"/>
      <c r="P941" s="9"/>
      <c r="Q941" s="9"/>
      <c r="R941" s="9"/>
      <c r="S941" s="9"/>
    </row>
    <row r="942" spans="1:19" x14ac:dyDescent="0.2">
      <c r="A942" t="s">
        <v>2927</v>
      </c>
      <c r="B942" s="9" t="s">
        <v>128</v>
      </c>
      <c r="C942" s="9" t="s">
        <v>43</v>
      </c>
      <c r="D942" s="9" t="s">
        <v>2928</v>
      </c>
      <c r="E942" s="9"/>
      <c r="F942" s="9" t="s">
        <v>2929</v>
      </c>
      <c r="G942" s="9"/>
      <c r="H942" s="9" t="s">
        <v>2930</v>
      </c>
      <c r="I942" s="9"/>
      <c r="J942" s="9" t="s">
        <v>2931</v>
      </c>
      <c r="K942" s="9"/>
      <c r="L942" s="9"/>
      <c r="M942" s="9"/>
      <c r="N942" s="9"/>
      <c r="O942" s="9"/>
      <c r="P942" s="9"/>
      <c r="Q942" s="9"/>
      <c r="R942" s="9"/>
      <c r="S942" s="9"/>
    </row>
    <row r="943" spans="1:19" x14ac:dyDescent="0.2">
      <c r="A943" t="s">
        <v>2940</v>
      </c>
      <c r="B943" s="9" t="s">
        <v>43</v>
      </c>
      <c r="C943" s="9"/>
      <c r="D943" s="9" t="s">
        <v>2941</v>
      </c>
      <c r="E943" s="9"/>
      <c r="F943" s="9" t="s">
        <v>2871</v>
      </c>
      <c r="G943" s="9"/>
      <c r="H943" s="9"/>
      <c r="I943" s="9"/>
      <c r="J943" s="9" t="s">
        <v>2942</v>
      </c>
      <c r="K943" s="9"/>
      <c r="L943" s="9"/>
      <c r="M943" s="9"/>
      <c r="N943" s="9"/>
      <c r="O943" s="9"/>
      <c r="P943" s="9"/>
      <c r="Q943" s="9"/>
      <c r="R943" s="9"/>
      <c r="S943" s="9"/>
    </row>
    <row r="944" spans="1:19" x14ac:dyDescent="0.2">
      <c r="A944" t="s">
        <v>2943</v>
      </c>
      <c r="B944" s="9" t="s">
        <v>147</v>
      </c>
      <c r="C944" s="9" t="s">
        <v>43</v>
      </c>
      <c r="D944" s="9" t="s">
        <v>2944</v>
      </c>
      <c r="E944" s="9"/>
      <c r="F944" s="9" t="s">
        <v>2945</v>
      </c>
      <c r="G944" s="9"/>
      <c r="H944" s="9"/>
      <c r="I944" s="9"/>
      <c r="J944" s="9" t="s">
        <v>2946</v>
      </c>
      <c r="K944" s="9"/>
      <c r="L944" s="9"/>
      <c r="M944" s="9"/>
      <c r="N944" s="9"/>
      <c r="O944" s="9"/>
      <c r="P944" s="9"/>
      <c r="Q944" s="9"/>
      <c r="R944" s="9"/>
      <c r="S944" s="9"/>
    </row>
    <row r="945" spans="1:19" x14ac:dyDescent="0.2">
      <c r="A945" t="str">
        <f>HYPERLINK("https://www.designsafe-ci.org/data/browser/public/designsafe.storage.published//PRJ-2476", "PRJ-2476")</f>
        <v>PRJ-2476</v>
      </c>
      <c r="B945" s="9" t="s">
        <v>128</v>
      </c>
      <c r="C945" s="9" t="s">
        <v>43</v>
      </c>
      <c r="D945" s="9" t="s">
        <v>2959</v>
      </c>
      <c r="E945" s="9"/>
      <c r="F945" s="9" t="s">
        <v>2960</v>
      </c>
      <c r="G945" s="9"/>
      <c r="H945" s="9" t="s">
        <v>2961</v>
      </c>
      <c r="I945" s="9" t="s">
        <v>2962</v>
      </c>
      <c r="J945" s="9" t="s">
        <v>2963</v>
      </c>
      <c r="K945" s="9"/>
      <c r="L945" s="9"/>
      <c r="M945" s="9"/>
      <c r="N945" s="9"/>
      <c r="O945" s="9"/>
      <c r="P945" s="9"/>
      <c r="Q945" s="9"/>
      <c r="R945" s="9"/>
      <c r="S945" s="9"/>
    </row>
    <row r="946" spans="1:19" x14ac:dyDescent="0.2">
      <c r="A946" t="str">
        <f>HYPERLINK("https://www.designsafe-ci.org/data/browser/public/designsafe.storage.published//PRJ-2477", "PRJ-2477")</f>
        <v>PRJ-2477</v>
      </c>
      <c r="B946" s="9" t="s">
        <v>128</v>
      </c>
      <c r="C946" s="9" t="s">
        <v>43</v>
      </c>
      <c r="D946" s="9" t="s">
        <v>2964</v>
      </c>
      <c r="E946" s="9"/>
      <c r="F946" s="9" t="s">
        <v>2457</v>
      </c>
      <c r="G946" s="9"/>
      <c r="H946" s="9" t="s">
        <v>2965</v>
      </c>
      <c r="I946" s="9" t="s">
        <v>2966</v>
      </c>
      <c r="J946" s="9" t="s">
        <v>2967</v>
      </c>
      <c r="K946" s="9"/>
      <c r="L946" s="9"/>
      <c r="M946" s="9"/>
      <c r="N946" s="9"/>
      <c r="O946" s="9"/>
      <c r="P946" s="9"/>
      <c r="Q946" s="9"/>
      <c r="R946" s="9"/>
      <c r="S946" s="9"/>
    </row>
    <row r="947" spans="1:19" x14ac:dyDescent="0.2">
      <c r="A947" t="s">
        <v>2968</v>
      </c>
      <c r="B947" s="9" t="s">
        <v>549</v>
      </c>
      <c r="C947" s="9"/>
      <c r="D947" s="9" t="s">
        <v>2969</v>
      </c>
      <c r="E947" s="9"/>
      <c r="F947" s="9" t="s">
        <v>2970</v>
      </c>
      <c r="G947" s="9"/>
      <c r="H947" s="9" t="s">
        <v>2971</v>
      </c>
      <c r="I947" s="9" t="s">
        <v>2972</v>
      </c>
      <c r="J947" s="9" t="s">
        <v>2973</v>
      </c>
      <c r="K947" s="9"/>
      <c r="L947" s="9"/>
      <c r="M947" s="9"/>
      <c r="N947" s="9"/>
      <c r="O947" s="9"/>
      <c r="P947" s="9"/>
      <c r="Q947" s="9"/>
      <c r="R947" s="9"/>
      <c r="S947" s="9"/>
    </row>
    <row r="948" spans="1:19" x14ac:dyDescent="0.2">
      <c r="A948" t="s">
        <v>2974</v>
      </c>
      <c r="B948" s="9" t="s">
        <v>32</v>
      </c>
      <c r="C948" s="9"/>
      <c r="D948" s="9" t="s">
        <v>2975</v>
      </c>
      <c r="E948" s="9"/>
      <c r="F948" s="9" t="s">
        <v>2976</v>
      </c>
      <c r="G948" s="9"/>
      <c r="H948" s="9" t="s">
        <v>2977</v>
      </c>
      <c r="I948" s="9" t="e">
        <v>#NAME?</v>
      </c>
      <c r="J948" s="9" t="s">
        <v>2978</v>
      </c>
      <c r="K948" s="9"/>
      <c r="L948" s="9"/>
      <c r="M948" s="9"/>
      <c r="N948" s="9"/>
      <c r="O948" s="9"/>
      <c r="P948" s="9"/>
      <c r="Q948" s="9"/>
      <c r="R948" s="9"/>
      <c r="S948" s="9"/>
    </row>
    <row r="949" spans="1:19" x14ac:dyDescent="0.2">
      <c r="A949" t="s">
        <v>2979</v>
      </c>
      <c r="B949" s="9" t="s">
        <v>32</v>
      </c>
      <c r="C949" s="9"/>
      <c r="D949" s="9" t="s">
        <v>2980</v>
      </c>
      <c r="E949" s="9"/>
      <c r="F949" s="9" t="s">
        <v>2981</v>
      </c>
      <c r="G949" s="9" t="s">
        <v>2982</v>
      </c>
      <c r="H949" s="9" t="s">
        <v>2983</v>
      </c>
      <c r="I949" s="9" t="e">
        <v>#NAME?</v>
      </c>
      <c r="J949" s="9" t="s">
        <v>2984</v>
      </c>
      <c r="K949" s="9"/>
      <c r="L949" s="9"/>
      <c r="M949" s="9"/>
      <c r="N949" s="9"/>
      <c r="O949" s="9"/>
      <c r="P949" s="9"/>
      <c r="Q949" s="9"/>
      <c r="R949" s="9"/>
      <c r="S949" s="9"/>
    </row>
    <row r="950" spans="1:19" x14ac:dyDescent="0.2">
      <c r="A950" t="s">
        <v>2985</v>
      </c>
      <c r="B950" s="9" t="s">
        <v>43</v>
      </c>
      <c r="C950" s="9" t="s">
        <v>43</v>
      </c>
      <c r="D950" s="9" t="s">
        <v>2986</v>
      </c>
      <c r="E950" s="9"/>
      <c r="F950" s="9" t="s">
        <v>2987</v>
      </c>
      <c r="G950" s="9" t="s">
        <v>2988</v>
      </c>
      <c r="H950" s="9" t="s">
        <v>2989</v>
      </c>
      <c r="I950" s="9"/>
      <c r="J950" s="9" t="s">
        <v>2990</v>
      </c>
      <c r="K950" s="9"/>
      <c r="L950" s="9"/>
      <c r="M950" s="9"/>
      <c r="N950" s="9"/>
      <c r="O950" s="9"/>
      <c r="P950" s="9"/>
      <c r="Q950" s="9"/>
      <c r="R950" s="9"/>
      <c r="S950" s="9"/>
    </row>
    <row r="951" spans="1:19" x14ac:dyDescent="0.2">
      <c r="A951" t="str">
        <f>HYPERLINK("https://www.designsafe-ci.org/data/browser/public/designsafe.storage.published//PRJ-2484", "PRJ-2484")</f>
        <v>PRJ-2484</v>
      </c>
      <c r="B951" s="9" t="s">
        <v>128</v>
      </c>
      <c r="C951" s="9" t="s">
        <v>512</v>
      </c>
      <c r="D951" s="9" t="s">
        <v>2991</v>
      </c>
      <c r="E951" s="9"/>
      <c r="F951" s="9" t="s">
        <v>2992</v>
      </c>
      <c r="G951" s="9"/>
      <c r="H951" s="9" t="s">
        <v>2993</v>
      </c>
      <c r="I951" s="9" t="s">
        <v>2972</v>
      </c>
      <c r="J951" s="9" t="s">
        <v>2994</v>
      </c>
      <c r="K951" s="9"/>
      <c r="L951" s="9"/>
      <c r="M951" s="9"/>
      <c r="N951" s="9"/>
      <c r="O951" s="9"/>
      <c r="P951" s="9"/>
      <c r="Q951" s="9"/>
      <c r="R951" s="9"/>
      <c r="S951" s="9"/>
    </row>
    <row r="952" spans="1:19" x14ac:dyDescent="0.2">
      <c r="A952" t="s">
        <v>2995</v>
      </c>
      <c r="B952" s="9" t="s">
        <v>43</v>
      </c>
      <c r="C952" s="9" t="s">
        <v>43</v>
      </c>
      <c r="D952" s="9" t="s">
        <v>2996</v>
      </c>
      <c r="E952" s="9"/>
      <c r="F952" s="9" t="s">
        <v>2997</v>
      </c>
      <c r="G952" s="9" t="s">
        <v>2998</v>
      </c>
      <c r="H952" s="9" t="s">
        <v>2999</v>
      </c>
      <c r="I952" s="9"/>
      <c r="J952" s="9" t="s">
        <v>3000</v>
      </c>
      <c r="K952" s="9"/>
      <c r="L952" s="9"/>
      <c r="M952" s="9"/>
      <c r="N952" s="9"/>
      <c r="O952" s="9"/>
      <c r="P952" s="9"/>
      <c r="Q952" s="9"/>
      <c r="R952" s="9"/>
      <c r="S952" s="9"/>
    </row>
    <row r="953" spans="1:19" x14ac:dyDescent="0.2">
      <c r="A953" t="s">
        <v>3001</v>
      </c>
      <c r="B953" s="9" t="s">
        <v>147</v>
      </c>
      <c r="C953" s="9"/>
      <c r="D953" s="9" t="s">
        <v>3002</v>
      </c>
      <c r="E953" s="9"/>
      <c r="F953" s="9" t="s">
        <v>3003</v>
      </c>
      <c r="G953" s="9"/>
      <c r="H953" s="9"/>
      <c r="I953" s="9"/>
      <c r="J953" s="9" t="s">
        <v>3004</v>
      </c>
      <c r="K953" s="9"/>
      <c r="L953" s="9"/>
      <c r="M953" s="9"/>
      <c r="N953" s="9"/>
      <c r="O953" s="9"/>
      <c r="P953" s="9"/>
      <c r="Q953" s="9"/>
      <c r="R953" s="9"/>
      <c r="S953" s="9"/>
    </row>
    <row r="954" spans="1:19" x14ac:dyDescent="0.2">
      <c r="A954" t="s">
        <v>3008</v>
      </c>
      <c r="B954" s="9" t="s">
        <v>43</v>
      </c>
      <c r="C954" s="9"/>
      <c r="D954" s="9" t="s">
        <v>3009</v>
      </c>
      <c r="E954" s="9"/>
      <c r="F954" s="9" t="s">
        <v>2954</v>
      </c>
      <c r="G954" s="9" t="s">
        <v>2955</v>
      </c>
      <c r="H954" s="9" t="s">
        <v>3010</v>
      </c>
      <c r="I954" s="9"/>
      <c r="J954" s="9" t="s">
        <v>3011</v>
      </c>
      <c r="K954" s="9"/>
      <c r="L954" s="9"/>
      <c r="M954" s="9"/>
      <c r="N954" s="9"/>
      <c r="O954" s="9"/>
      <c r="P954" s="9"/>
      <c r="Q954" s="9"/>
      <c r="R954" s="9"/>
      <c r="S954" s="9"/>
    </row>
    <row r="955" spans="1:19" x14ac:dyDescent="0.2">
      <c r="A955" t="s">
        <v>3012</v>
      </c>
      <c r="B955" s="9" t="s">
        <v>549</v>
      </c>
      <c r="C955" s="9"/>
      <c r="D955" s="9" t="s">
        <v>3013</v>
      </c>
      <c r="E955" s="9"/>
      <c r="F955" s="9" t="s">
        <v>3014</v>
      </c>
      <c r="G955" s="9" t="s">
        <v>2987</v>
      </c>
      <c r="H955" s="9" t="s">
        <v>3015</v>
      </c>
      <c r="I955" s="9" t="s">
        <v>3016</v>
      </c>
      <c r="J955" s="9" t="s">
        <v>3017</v>
      </c>
      <c r="K955" s="9"/>
      <c r="L955" s="9"/>
      <c r="M955" s="9"/>
      <c r="N955" s="9"/>
      <c r="O955" s="9"/>
      <c r="P955" s="9"/>
      <c r="Q955" s="9"/>
      <c r="R955" s="9"/>
      <c r="S955" s="9"/>
    </row>
    <row r="956" spans="1:19" x14ac:dyDescent="0.2">
      <c r="A956" t="s">
        <v>3018</v>
      </c>
      <c r="B956" s="9" t="s">
        <v>2443</v>
      </c>
      <c r="C956" s="9"/>
      <c r="D956" s="9" t="s">
        <v>3019</v>
      </c>
      <c r="E956" s="9"/>
      <c r="F956" s="9" t="s">
        <v>3020</v>
      </c>
      <c r="G956" s="9"/>
      <c r="H956" s="9"/>
      <c r="I956" s="9"/>
      <c r="J956" s="9" t="s">
        <v>3021</v>
      </c>
      <c r="K956" s="9"/>
      <c r="L956" s="9"/>
      <c r="M956" s="9"/>
      <c r="N956" s="9"/>
      <c r="O956" s="9"/>
      <c r="P956" s="9"/>
      <c r="Q956" s="9"/>
      <c r="R956" s="9"/>
      <c r="S956" s="9"/>
    </row>
    <row r="957" spans="1:19" x14ac:dyDescent="0.2">
      <c r="A957" t="s">
        <v>3022</v>
      </c>
      <c r="B957" s="9" t="s">
        <v>147</v>
      </c>
      <c r="C957" s="9"/>
      <c r="D957" s="9" t="s">
        <v>3023</v>
      </c>
      <c r="E957" s="9"/>
      <c r="F957" s="9" t="s">
        <v>3024</v>
      </c>
      <c r="G957" s="9"/>
      <c r="H957" s="9"/>
      <c r="I957" s="9"/>
      <c r="J957" s="9" t="s">
        <v>3025</v>
      </c>
      <c r="K957" s="9"/>
      <c r="L957" s="9"/>
      <c r="M957" s="9"/>
      <c r="N957" s="9"/>
      <c r="O957" s="9"/>
      <c r="P957" s="9"/>
      <c r="Q957" s="9"/>
      <c r="R957" s="9"/>
      <c r="S957" s="9"/>
    </row>
    <row r="958" spans="1:19" x14ac:dyDescent="0.2">
      <c r="A958" t="s">
        <v>3031</v>
      </c>
      <c r="B958" s="9" t="s">
        <v>32</v>
      </c>
      <c r="C958" s="9"/>
      <c r="D958" s="9" t="s">
        <v>3032</v>
      </c>
      <c r="E958" s="9"/>
      <c r="F958" s="9" t="s">
        <v>3033</v>
      </c>
      <c r="G958" s="9" t="s">
        <v>2987</v>
      </c>
      <c r="H958" s="9" t="s">
        <v>3034</v>
      </c>
      <c r="I958" s="9" t="s">
        <v>3035</v>
      </c>
      <c r="J958" s="9" t="s">
        <v>3036</v>
      </c>
      <c r="K958" s="9"/>
      <c r="L958" s="9"/>
      <c r="M958" s="9"/>
      <c r="N958" s="9"/>
      <c r="O958" s="9"/>
      <c r="P958" s="9"/>
      <c r="Q958" s="9"/>
      <c r="R958" s="9"/>
      <c r="S958" s="9"/>
    </row>
    <row r="959" spans="1:19" x14ac:dyDescent="0.2">
      <c r="A959" t="s">
        <v>3042</v>
      </c>
      <c r="B959" s="9" t="s">
        <v>43</v>
      </c>
      <c r="C959" s="9"/>
      <c r="D959" s="9" t="s">
        <v>3043</v>
      </c>
      <c r="E959" s="9"/>
      <c r="F959" s="9" t="s">
        <v>3044</v>
      </c>
      <c r="G959" s="9"/>
      <c r="H959" s="9" t="s">
        <v>3045</v>
      </c>
      <c r="I959" s="9"/>
      <c r="J959" s="9" t="s">
        <v>3046</v>
      </c>
      <c r="K959" s="9"/>
      <c r="L959" s="9"/>
      <c r="M959" s="9"/>
      <c r="N959" s="9"/>
      <c r="O959" s="9"/>
      <c r="P959" s="9"/>
      <c r="Q959" s="9"/>
      <c r="R959" s="9"/>
      <c r="S959" s="9"/>
    </row>
    <row r="960" spans="1:19" x14ac:dyDescent="0.2">
      <c r="A960" t="s">
        <v>3047</v>
      </c>
      <c r="B960" s="9" t="s">
        <v>32</v>
      </c>
      <c r="C960" s="9" t="s">
        <v>43</v>
      </c>
      <c r="D960" s="9" t="s">
        <v>3048</v>
      </c>
      <c r="E960" s="9"/>
      <c r="F960" s="9" t="s">
        <v>3049</v>
      </c>
      <c r="G960" s="9"/>
      <c r="H960" s="9"/>
      <c r="I960" s="9"/>
      <c r="J960" s="9" t="s">
        <v>3050</v>
      </c>
      <c r="K960" s="9"/>
      <c r="L960" s="9"/>
      <c r="M960" s="9"/>
      <c r="N960" s="9"/>
      <c r="O960" s="9"/>
      <c r="P960" s="9"/>
      <c r="Q960" s="9"/>
      <c r="R960" s="9"/>
      <c r="S960" s="9"/>
    </row>
    <row r="961" spans="1:19" x14ac:dyDescent="0.2">
      <c r="A961" t="s">
        <v>3051</v>
      </c>
      <c r="B961" s="9" t="s">
        <v>43</v>
      </c>
      <c r="C961" s="9"/>
      <c r="D961" s="9" t="s">
        <v>3052</v>
      </c>
      <c r="E961" s="9"/>
      <c r="F961" s="9" t="s">
        <v>3053</v>
      </c>
      <c r="G961" s="9"/>
      <c r="H961" s="9" t="s">
        <v>3054</v>
      </c>
      <c r="I961" s="9"/>
      <c r="J961" s="9" t="s">
        <v>3055</v>
      </c>
      <c r="K961" s="9"/>
      <c r="L961" s="9"/>
      <c r="M961" s="9"/>
      <c r="N961" s="9"/>
      <c r="O961" s="9"/>
      <c r="P961" s="9"/>
      <c r="Q961" s="9"/>
      <c r="R961" s="9"/>
      <c r="S961" s="9"/>
    </row>
    <row r="962" spans="1:19" x14ac:dyDescent="0.2">
      <c r="A962" t="str">
        <f>HYPERLINK("https://www.designsafe-ci.org/data/browser/public/designsafe.storage.published//PRJ-2498", "PRJ-2498")</f>
        <v>PRJ-2498</v>
      </c>
      <c r="B962" s="9" t="s">
        <v>128</v>
      </c>
      <c r="C962" s="9" t="s">
        <v>43</v>
      </c>
      <c r="D962" s="9" t="s">
        <v>3056</v>
      </c>
      <c r="E962" s="9"/>
      <c r="F962" s="9" t="s">
        <v>2866</v>
      </c>
      <c r="G962" s="9"/>
      <c r="H962" s="9"/>
      <c r="I962" s="9" t="s">
        <v>3057</v>
      </c>
      <c r="J962" s="9" t="s">
        <v>3058</v>
      </c>
      <c r="K962" s="9"/>
      <c r="L962" s="9"/>
      <c r="M962" s="9"/>
      <c r="N962" s="9"/>
      <c r="O962" s="9"/>
      <c r="P962" s="9"/>
      <c r="Q962" s="9"/>
      <c r="R962" s="9"/>
      <c r="S962" s="9"/>
    </row>
    <row r="963" spans="1:19" x14ac:dyDescent="0.2">
      <c r="A963" t="str">
        <f>HYPERLINK("https://www.designsafe-ci.org/data/browser/public/designsafe.storage.published//PRJ-2499", "PRJ-2499")</f>
        <v>PRJ-2499</v>
      </c>
      <c r="B963" s="9" t="s">
        <v>128</v>
      </c>
      <c r="C963" s="9" t="s">
        <v>43</v>
      </c>
      <c r="D963" s="9" t="s">
        <v>3059</v>
      </c>
      <c r="E963" s="9"/>
      <c r="F963" s="9" t="s">
        <v>2524</v>
      </c>
      <c r="G963" s="9" t="s">
        <v>3060</v>
      </c>
      <c r="H963" s="9" t="s">
        <v>3061</v>
      </c>
      <c r="I963" s="9" t="s">
        <v>3062</v>
      </c>
      <c r="J963" s="9" t="s">
        <v>3063</v>
      </c>
      <c r="K963" s="9"/>
      <c r="L963" s="9"/>
      <c r="M963" s="9"/>
      <c r="N963" s="9"/>
      <c r="O963" s="9"/>
      <c r="P963" s="9"/>
      <c r="Q963" s="9"/>
      <c r="R963" s="9"/>
      <c r="S963" s="9"/>
    </row>
    <row r="964" spans="1:19" x14ac:dyDescent="0.2">
      <c r="A964" t="s">
        <v>3064</v>
      </c>
      <c r="B964" s="9" t="s">
        <v>128</v>
      </c>
      <c r="C964" s="9"/>
      <c r="D964" s="9" t="s">
        <v>3065</v>
      </c>
      <c r="E964" s="9"/>
      <c r="F964" s="9" t="s">
        <v>2577</v>
      </c>
      <c r="G964" s="9"/>
      <c r="H964" s="9"/>
      <c r="I964" s="9"/>
      <c r="J964" s="9" t="s">
        <v>3066</v>
      </c>
      <c r="K964" s="9"/>
      <c r="L964" s="9"/>
      <c r="M964" s="9"/>
      <c r="N964" s="9"/>
      <c r="O964" s="9"/>
      <c r="P964" s="9"/>
      <c r="Q964" s="9"/>
      <c r="R964" s="9"/>
      <c r="S964" s="9"/>
    </row>
    <row r="965" spans="1:19" x14ac:dyDescent="0.2">
      <c r="A965" t="s">
        <v>3067</v>
      </c>
      <c r="B965" s="9" t="s">
        <v>2443</v>
      </c>
      <c r="C965" s="9"/>
      <c r="D965" s="9" t="s">
        <v>3068</v>
      </c>
      <c r="E965" s="9"/>
      <c r="F965" s="9" t="s">
        <v>2577</v>
      </c>
      <c r="G965" s="9"/>
      <c r="H965" s="9"/>
      <c r="I965" s="9"/>
      <c r="J965" s="9" t="s">
        <v>3069</v>
      </c>
      <c r="K965" s="9"/>
      <c r="L965" s="9"/>
      <c r="M965" s="9"/>
      <c r="N965" s="9"/>
      <c r="O965" s="9"/>
      <c r="P965" s="9"/>
      <c r="Q965" s="9"/>
      <c r="R965" s="9"/>
      <c r="S965" s="9"/>
    </row>
    <row r="966" spans="1:19" x14ac:dyDescent="0.2">
      <c r="A966" t="s">
        <v>3070</v>
      </c>
      <c r="B966" s="9" t="s">
        <v>43</v>
      </c>
      <c r="C966" s="9"/>
      <c r="D966" s="9" t="s">
        <v>3071</v>
      </c>
      <c r="E966" s="9"/>
      <c r="F966" s="9" t="s">
        <v>3072</v>
      </c>
      <c r="G966" s="9"/>
      <c r="H966" s="9"/>
      <c r="I966" s="9"/>
      <c r="J966" s="9" t="s">
        <v>3073</v>
      </c>
      <c r="K966" s="9"/>
      <c r="L966" s="9"/>
      <c r="M966" s="9"/>
      <c r="N966" s="9"/>
      <c r="O966" s="9"/>
      <c r="P966" s="9"/>
      <c r="Q966" s="9"/>
      <c r="R966" s="9"/>
      <c r="S966" s="9"/>
    </row>
    <row r="967" spans="1:19" x14ac:dyDescent="0.2">
      <c r="A967" t="s">
        <v>3074</v>
      </c>
      <c r="B967" s="9" t="s">
        <v>2443</v>
      </c>
      <c r="C967" s="9"/>
      <c r="D967" s="9" t="s">
        <v>3075</v>
      </c>
      <c r="E967" s="9" t="s">
        <v>3076</v>
      </c>
      <c r="F967" s="9" t="s">
        <v>3077</v>
      </c>
      <c r="G967" s="9" t="s">
        <v>3078</v>
      </c>
      <c r="H967" s="9"/>
      <c r="I967" s="9"/>
      <c r="J967" s="9" t="s">
        <v>3079</v>
      </c>
      <c r="K967" s="9"/>
      <c r="L967" s="9"/>
      <c r="M967" s="9"/>
      <c r="N967" s="9"/>
      <c r="O967" s="9"/>
      <c r="P967" s="9"/>
      <c r="Q967" s="9"/>
      <c r="R967" s="9"/>
      <c r="S967" s="9"/>
    </row>
    <row r="968" spans="1:19" x14ac:dyDescent="0.2">
      <c r="A968" t="s">
        <v>3085</v>
      </c>
      <c r="B968" s="9" t="s">
        <v>43</v>
      </c>
      <c r="C968" s="9"/>
      <c r="D968" s="9" t="s">
        <v>3086</v>
      </c>
      <c r="E968" s="9"/>
      <c r="F968" s="9" t="s">
        <v>3087</v>
      </c>
      <c r="G968" s="9" t="s">
        <v>3088</v>
      </c>
      <c r="H968" s="9" t="s">
        <v>2810</v>
      </c>
      <c r="I968" s="9"/>
      <c r="J968" s="9" t="s">
        <v>3089</v>
      </c>
      <c r="K968" s="9"/>
      <c r="L968" s="9"/>
      <c r="M968" s="9"/>
      <c r="N968" s="9"/>
      <c r="O968" s="9"/>
      <c r="P968" s="9"/>
      <c r="Q968" s="9"/>
      <c r="R968" s="9"/>
      <c r="S968" s="9"/>
    </row>
    <row r="969" spans="1:19" x14ac:dyDescent="0.2">
      <c r="A969" t="s">
        <v>3090</v>
      </c>
      <c r="B969" s="9" t="s">
        <v>43</v>
      </c>
      <c r="C969" s="9"/>
      <c r="D969" s="9" t="s">
        <v>3091</v>
      </c>
      <c r="E969" s="9"/>
      <c r="F969" s="9" t="s">
        <v>3092</v>
      </c>
      <c r="G969" s="9"/>
      <c r="H969" s="9" t="s">
        <v>3093</v>
      </c>
      <c r="I969" s="9"/>
      <c r="J969" s="9" t="s">
        <v>3094</v>
      </c>
      <c r="K969" s="9"/>
      <c r="L969" s="9"/>
      <c r="M969" s="9"/>
      <c r="N969" s="9"/>
      <c r="O969" s="9"/>
      <c r="P969" s="9"/>
      <c r="Q969" s="9"/>
      <c r="R969" s="9"/>
      <c r="S969" s="9"/>
    </row>
    <row r="970" spans="1:19" x14ac:dyDescent="0.2">
      <c r="A970" t="s">
        <v>3095</v>
      </c>
      <c r="B970" s="9" t="s">
        <v>43</v>
      </c>
      <c r="C970" s="9"/>
      <c r="D970" s="9" t="s">
        <v>3096</v>
      </c>
      <c r="E970" s="9"/>
      <c r="F970" s="9" t="s">
        <v>3097</v>
      </c>
      <c r="G970" s="9" t="s">
        <v>3098</v>
      </c>
      <c r="H970" s="9" t="s">
        <v>3099</v>
      </c>
      <c r="I970" s="9"/>
      <c r="J970" s="9" t="s">
        <v>3100</v>
      </c>
      <c r="K970" s="9"/>
      <c r="L970" s="9"/>
      <c r="M970" s="9"/>
      <c r="N970" s="9"/>
      <c r="O970" s="9"/>
      <c r="P970" s="9"/>
      <c r="Q970" s="9"/>
      <c r="R970" s="9"/>
      <c r="S970" s="9"/>
    </row>
    <row r="971" spans="1:19" x14ac:dyDescent="0.2">
      <c r="A971" t="str">
        <f>HYPERLINK("https://www.designsafe-ci.org/data/browser/public/designsafe.storage.published//PRJ-2511", "PRJ-2511")</f>
        <v>PRJ-2511</v>
      </c>
      <c r="B971" s="9" t="s">
        <v>128</v>
      </c>
      <c r="C971" s="9" t="s">
        <v>2699</v>
      </c>
      <c r="D971" s="9" t="s">
        <v>3101</v>
      </c>
      <c r="E971" s="9"/>
      <c r="F971" s="9" t="s">
        <v>3102</v>
      </c>
      <c r="G971" s="9" t="s">
        <v>3103</v>
      </c>
      <c r="H971" s="9" t="s">
        <v>3104</v>
      </c>
      <c r="I971" s="9" t="s">
        <v>3105</v>
      </c>
      <c r="J971" s="9" t="s">
        <v>3106</v>
      </c>
      <c r="K971" s="9"/>
      <c r="L971" s="9"/>
      <c r="M971" s="9"/>
      <c r="N971" s="9"/>
      <c r="O971" s="9"/>
      <c r="P971" s="9"/>
      <c r="Q971" s="9"/>
      <c r="R971" s="9"/>
      <c r="S971" s="9"/>
    </row>
    <row r="972" spans="1:19" x14ac:dyDescent="0.2">
      <c r="A972" t="s">
        <v>3107</v>
      </c>
      <c r="B972" s="9" t="s">
        <v>43</v>
      </c>
      <c r="C972" s="9"/>
      <c r="D972" s="9" t="s">
        <v>3108</v>
      </c>
      <c r="E972" s="9"/>
      <c r="F972" s="9" t="s">
        <v>3044</v>
      </c>
      <c r="G972" s="9"/>
      <c r="H972" s="9" t="s">
        <v>3045</v>
      </c>
      <c r="I972" s="9"/>
      <c r="J972" s="9" t="s">
        <v>3109</v>
      </c>
      <c r="K972" s="9"/>
      <c r="L972" s="9"/>
      <c r="M972" s="9"/>
      <c r="N972" s="9"/>
      <c r="O972" s="9"/>
      <c r="P972" s="9"/>
      <c r="Q972" s="9"/>
      <c r="R972" s="9"/>
      <c r="S972" s="9"/>
    </row>
    <row r="973" spans="1:19" x14ac:dyDescent="0.2">
      <c r="A973" t="s">
        <v>3126</v>
      </c>
      <c r="B973" s="9" t="s">
        <v>43</v>
      </c>
      <c r="C973" s="9"/>
      <c r="D973" s="9">
        <v>123</v>
      </c>
      <c r="E973" s="9"/>
      <c r="F973" s="9" t="s">
        <v>3127</v>
      </c>
      <c r="G973" s="9"/>
      <c r="H973" s="9"/>
      <c r="I973" s="9"/>
      <c r="J973" s="9" t="s">
        <v>3128</v>
      </c>
      <c r="K973" s="9"/>
      <c r="L973" s="9"/>
      <c r="M973" s="9"/>
      <c r="N973" s="9"/>
      <c r="O973" s="9"/>
      <c r="P973" s="9"/>
      <c r="Q973" s="9"/>
      <c r="R973" s="9"/>
      <c r="S973" s="9"/>
    </row>
    <row r="974" spans="1:19" x14ac:dyDescent="0.2">
      <c r="A974" t="str">
        <f>HYPERLINK("https://www.designsafe-ci.org/data/browser/public/designsafe.storage.published//PRJ-2519", "PRJ-2519")</f>
        <v>PRJ-2519</v>
      </c>
      <c r="B974" s="9" t="s">
        <v>128</v>
      </c>
      <c r="C974" s="9" t="s">
        <v>512</v>
      </c>
      <c r="D974" s="9" t="s">
        <v>3136</v>
      </c>
      <c r="E974" s="9"/>
      <c r="F974" s="9" t="s">
        <v>3137</v>
      </c>
      <c r="G974" s="9"/>
      <c r="H974" s="9"/>
      <c r="I974" s="9" t="s">
        <v>3138</v>
      </c>
      <c r="J974" s="9" t="s">
        <v>3139</v>
      </c>
      <c r="K974" s="9"/>
      <c r="L974" s="9"/>
      <c r="M974" s="9"/>
      <c r="N974" s="9"/>
      <c r="O974" s="9"/>
      <c r="P974" s="9"/>
      <c r="Q974" s="9"/>
      <c r="R974" s="9"/>
      <c r="S974" s="9"/>
    </row>
    <row r="975" spans="1:19" x14ac:dyDescent="0.2">
      <c r="A975" t="s">
        <v>3140</v>
      </c>
      <c r="B975" s="9" t="s">
        <v>43</v>
      </c>
      <c r="C975" s="9" t="s">
        <v>43</v>
      </c>
      <c r="D975" s="9" t="s">
        <v>3141</v>
      </c>
      <c r="E975" s="9"/>
      <c r="F975" s="9" t="s">
        <v>3142</v>
      </c>
      <c r="G975" s="9" t="s">
        <v>3142</v>
      </c>
      <c r="H975" s="9"/>
      <c r="I975" s="9"/>
      <c r="J975" s="9" t="s">
        <v>3143</v>
      </c>
      <c r="K975" s="9"/>
      <c r="L975" s="9"/>
      <c r="M975" s="9"/>
      <c r="N975" s="9"/>
      <c r="O975" s="9"/>
      <c r="P975" s="9"/>
      <c r="Q975" s="9"/>
      <c r="R975" s="9"/>
      <c r="S975" s="9"/>
    </row>
    <row r="976" spans="1:19" x14ac:dyDescent="0.2">
      <c r="A976" t="s">
        <v>3144</v>
      </c>
      <c r="B976" s="9" t="s">
        <v>43</v>
      </c>
      <c r="C976" s="9" t="s">
        <v>43</v>
      </c>
      <c r="D976" s="9" t="s">
        <v>3145</v>
      </c>
      <c r="E976" s="9"/>
      <c r="F976" s="9" t="s">
        <v>3146</v>
      </c>
      <c r="G976" s="9"/>
      <c r="H976" s="9" t="s">
        <v>3147</v>
      </c>
      <c r="I976" s="9"/>
      <c r="J976" s="9" t="s">
        <v>3148</v>
      </c>
      <c r="K976" s="9"/>
      <c r="L976" s="9"/>
      <c r="M976" s="9"/>
      <c r="N976" s="9"/>
      <c r="O976" s="9"/>
      <c r="P976" s="9"/>
      <c r="Q976" s="9"/>
      <c r="R976" s="9"/>
      <c r="S976" s="9"/>
    </row>
    <row r="977" spans="1:19" x14ac:dyDescent="0.2">
      <c r="A977" t="str">
        <f>HYPERLINK("https://www.designsafe-ci.org/data/browser/public/designsafe.storage.published//PRJ-2522", "PRJ-2522")</f>
        <v>PRJ-2522</v>
      </c>
      <c r="B977" s="9" t="s">
        <v>128</v>
      </c>
      <c r="C977" s="9" t="s">
        <v>512</v>
      </c>
      <c r="D977" s="9" t="s">
        <v>3149</v>
      </c>
      <c r="E977" s="9"/>
      <c r="F977" s="9" t="s">
        <v>3150</v>
      </c>
      <c r="G977" s="9"/>
      <c r="H977" s="9" t="s">
        <v>3151</v>
      </c>
      <c r="I977" s="9"/>
      <c r="J977" s="9" t="s">
        <v>3152</v>
      </c>
      <c r="K977" s="9"/>
      <c r="L977" s="9"/>
      <c r="M977" s="9"/>
      <c r="N977" s="9"/>
      <c r="O977" s="9"/>
      <c r="P977" s="9"/>
      <c r="Q977" s="9"/>
      <c r="R977" s="9"/>
      <c r="S977" s="9"/>
    </row>
    <row r="978" spans="1:19" x14ac:dyDescent="0.2">
      <c r="A978" t="str">
        <f>HYPERLINK("https://www.designsafe-ci.org/data/browser/public/designsafe.storage.published//PRJ-2523", "PRJ-2523")</f>
        <v>PRJ-2523</v>
      </c>
      <c r="B978" s="9" t="s">
        <v>128</v>
      </c>
      <c r="C978" s="9" t="s">
        <v>2789</v>
      </c>
      <c r="D978" s="9" t="s">
        <v>3153</v>
      </c>
      <c r="E978" s="9"/>
      <c r="F978" s="9" t="s">
        <v>3146</v>
      </c>
      <c r="G978" s="9" t="s">
        <v>3154</v>
      </c>
      <c r="H978" s="9" t="s">
        <v>3155</v>
      </c>
      <c r="I978" s="9"/>
      <c r="J978" s="9" t="s">
        <v>3156</v>
      </c>
      <c r="K978" s="9"/>
      <c r="L978" s="9"/>
      <c r="M978" s="9"/>
      <c r="N978" s="9"/>
      <c r="O978" s="9"/>
      <c r="P978" s="9"/>
      <c r="Q978" s="9"/>
      <c r="R978" s="9"/>
      <c r="S978" s="9"/>
    </row>
    <row r="979" spans="1:19" x14ac:dyDescent="0.2">
      <c r="A979" t="str">
        <f>HYPERLINK("https://www.designsafe-ci.org/data/browser/public/designsafe.storage.published//PRJ-2524", "PRJ-2524")</f>
        <v>PRJ-2524</v>
      </c>
      <c r="B979" s="9" t="s">
        <v>128</v>
      </c>
      <c r="C979" s="9" t="s">
        <v>512</v>
      </c>
      <c r="D979" s="9" t="s">
        <v>3157</v>
      </c>
      <c r="E979" s="9"/>
      <c r="F979" s="9" t="s">
        <v>2737</v>
      </c>
      <c r="G979" s="9"/>
      <c r="H979" s="9" t="s">
        <v>3158</v>
      </c>
      <c r="I979" s="9" t="s">
        <v>3159</v>
      </c>
      <c r="J979" s="9" t="s">
        <v>3160</v>
      </c>
      <c r="K979" s="9"/>
      <c r="L979" s="9"/>
      <c r="M979" s="9"/>
      <c r="N979" s="9"/>
      <c r="O979" s="9"/>
      <c r="P979" s="9"/>
      <c r="Q979" s="9"/>
      <c r="R979" s="9"/>
      <c r="S979" s="9"/>
    </row>
    <row r="980" spans="1:19" x14ac:dyDescent="0.2">
      <c r="A980" t="str">
        <f>HYPERLINK("https://www.designsafe-ci.org/data/browser/public/designsafe.storage.published//PRJ-2525", "PRJ-2525")</f>
        <v>PRJ-2525</v>
      </c>
      <c r="B980" s="9" t="s">
        <v>128</v>
      </c>
      <c r="C980" s="9" t="s">
        <v>2789</v>
      </c>
      <c r="D980" s="9" t="s">
        <v>3161</v>
      </c>
      <c r="E980" s="9" t="s">
        <v>3162</v>
      </c>
      <c r="F980" s="9" t="s">
        <v>3146</v>
      </c>
      <c r="G980" s="9" t="s">
        <v>3154</v>
      </c>
      <c r="H980" s="9" t="s">
        <v>3155</v>
      </c>
      <c r="I980" s="9" t="s">
        <v>3163</v>
      </c>
      <c r="J980" s="9" t="s">
        <v>3164</v>
      </c>
      <c r="K980" s="9"/>
      <c r="L980" s="9"/>
      <c r="M980" s="9"/>
      <c r="N980" s="9"/>
      <c r="O980" s="9"/>
      <c r="P980" s="9"/>
      <c r="Q980" s="9"/>
      <c r="R980" s="9"/>
      <c r="S980" s="9"/>
    </row>
    <row r="981" spans="1:19" x14ac:dyDescent="0.2">
      <c r="A981" t="str">
        <f>HYPERLINK("https://www.designsafe-ci.org/data/browser/public/designsafe.storage.published//PRJ-2526", "PRJ-2526")</f>
        <v>PRJ-2526</v>
      </c>
      <c r="B981" s="9" t="s">
        <v>128</v>
      </c>
      <c r="C981" s="9" t="s">
        <v>2789</v>
      </c>
      <c r="D981" s="9" t="s">
        <v>3165</v>
      </c>
      <c r="E981" s="9" t="s">
        <v>3166</v>
      </c>
      <c r="F981" s="9" t="s">
        <v>3146</v>
      </c>
      <c r="G981" s="9" t="s">
        <v>3154</v>
      </c>
      <c r="H981" s="9" t="s">
        <v>3155</v>
      </c>
      <c r="I981" s="9" t="s">
        <v>3163</v>
      </c>
      <c r="J981" s="9" t="s">
        <v>3167</v>
      </c>
      <c r="K981" s="9"/>
      <c r="L981" s="9"/>
      <c r="M981" s="9"/>
      <c r="N981" s="9"/>
      <c r="O981" s="9"/>
      <c r="P981" s="9"/>
      <c r="Q981" s="9"/>
      <c r="R981" s="9"/>
      <c r="S981" s="9"/>
    </row>
    <row r="982" spans="1:19" x14ac:dyDescent="0.2">
      <c r="A982" t="str">
        <f>HYPERLINK("https://www.designsafe-ci.org/data/browser/public/designsafe.storage.published//PRJ-2527", "PRJ-2527")</f>
        <v>PRJ-2527</v>
      </c>
      <c r="B982" s="9" t="s">
        <v>128</v>
      </c>
      <c r="C982" s="9" t="s">
        <v>2629</v>
      </c>
      <c r="D982" s="9" t="s">
        <v>3168</v>
      </c>
      <c r="E982" s="9"/>
      <c r="F982" s="9" t="s">
        <v>3155</v>
      </c>
      <c r="G982" s="9"/>
      <c r="H982" s="9"/>
      <c r="I982" s="9"/>
      <c r="J982" s="9" t="s">
        <v>3169</v>
      </c>
      <c r="K982" s="9"/>
      <c r="L982" s="9"/>
      <c r="M982" s="9"/>
      <c r="N982" s="9"/>
      <c r="O982" s="9"/>
      <c r="P982" s="9"/>
      <c r="Q982" s="9"/>
      <c r="R982" s="9"/>
      <c r="S982" s="9"/>
    </row>
    <row r="983" spans="1:19" x14ac:dyDescent="0.2">
      <c r="A983" t="str">
        <f>HYPERLINK("https://www.designsafe-ci.org/data/browser/public/designsafe.storage.published//PRJ-2528", "PRJ-2528")</f>
        <v>PRJ-2528</v>
      </c>
      <c r="B983" s="9" t="s">
        <v>128</v>
      </c>
      <c r="C983" s="9" t="s">
        <v>512</v>
      </c>
      <c r="D983" s="9" t="s">
        <v>3170</v>
      </c>
      <c r="E983" s="9"/>
      <c r="F983" s="9" t="s">
        <v>3171</v>
      </c>
      <c r="G983" s="9"/>
      <c r="H983" s="9" t="s">
        <v>3151</v>
      </c>
      <c r="I983" s="9"/>
      <c r="J983" s="9" t="s">
        <v>3172</v>
      </c>
      <c r="K983" s="9"/>
      <c r="L983" s="9"/>
      <c r="M983" s="9"/>
      <c r="N983" s="9"/>
      <c r="O983" s="9"/>
      <c r="P983" s="9"/>
      <c r="Q983" s="9"/>
      <c r="R983" s="9"/>
      <c r="S983" s="9"/>
    </row>
    <row r="984" spans="1:19" x14ac:dyDescent="0.2">
      <c r="A984" t="s">
        <v>3173</v>
      </c>
      <c r="B984" s="9" t="s">
        <v>43</v>
      </c>
      <c r="C984" s="9" t="s">
        <v>43</v>
      </c>
      <c r="D984" s="9" t="s">
        <v>3174</v>
      </c>
      <c r="E984" s="9"/>
      <c r="F984" s="9" t="s">
        <v>2529</v>
      </c>
      <c r="G984" s="9" t="s">
        <v>3175</v>
      </c>
      <c r="H984" s="9" t="s">
        <v>3176</v>
      </c>
      <c r="I984" s="9"/>
      <c r="J984" s="9" t="s">
        <v>3177</v>
      </c>
      <c r="K984" s="9"/>
      <c r="L984" s="9"/>
      <c r="M984" s="9"/>
      <c r="N984" s="9"/>
      <c r="O984" s="9"/>
      <c r="P984" s="9"/>
      <c r="Q984" s="9"/>
      <c r="R984" s="9"/>
      <c r="S984" s="9"/>
    </row>
    <row r="985" spans="1:19" x14ac:dyDescent="0.2">
      <c r="A985" t="s">
        <v>3178</v>
      </c>
      <c r="B985" s="9" t="s">
        <v>43</v>
      </c>
      <c r="C985" s="9" t="s">
        <v>43</v>
      </c>
      <c r="D985" s="9" t="s">
        <v>3179</v>
      </c>
      <c r="E985" s="9"/>
      <c r="F985" s="9" t="s">
        <v>2489</v>
      </c>
      <c r="G985" s="9"/>
      <c r="H985" s="9"/>
      <c r="I985" s="9"/>
      <c r="J985" s="9" t="s">
        <v>3180</v>
      </c>
      <c r="K985" s="9"/>
      <c r="L985" s="9"/>
      <c r="M985" s="9"/>
      <c r="N985" s="9"/>
      <c r="O985" s="9"/>
      <c r="P985" s="9"/>
      <c r="Q985" s="9"/>
      <c r="R985" s="9"/>
      <c r="S985" s="9"/>
    </row>
    <row r="986" spans="1:19" x14ac:dyDescent="0.2">
      <c r="A986" t="s">
        <v>3181</v>
      </c>
      <c r="B986" s="9" t="s">
        <v>43</v>
      </c>
      <c r="C986" s="9"/>
      <c r="D986" s="9" t="s">
        <v>3182</v>
      </c>
      <c r="E986" s="9"/>
      <c r="F986" s="9" t="s">
        <v>3183</v>
      </c>
      <c r="G986" s="9"/>
      <c r="H986" s="9"/>
      <c r="I986" s="9"/>
      <c r="J986" s="9" t="s">
        <v>3184</v>
      </c>
      <c r="K986" s="9"/>
      <c r="L986" s="9"/>
      <c r="M986" s="9"/>
      <c r="N986" s="9"/>
      <c r="O986" s="9"/>
      <c r="P986" s="9"/>
      <c r="Q986" s="9"/>
      <c r="R986" s="9"/>
      <c r="S986" s="9"/>
    </row>
    <row r="987" spans="1:19" x14ac:dyDescent="0.2">
      <c r="A987" t="s">
        <v>3185</v>
      </c>
      <c r="B987" s="9" t="s">
        <v>43</v>
      </c>
      <c r="C987" s="9"/>
      <c r="D987" s="9" t="s">
        <v>3186</v>
      </c>
      <c r="E987" s="9"/>
      <c r="F987" s="9" t="s">
        <v>3003</v>
      </c>
      <c r="G987" s="9"/>
      <c r="H987" s="9"/>
      <c r="I987" s="9"/>
      <c r="J987" s="9" t="s">
        <v>3187</v>
      </c>
      <c r="K987" s="9"/>
      <c r="L987" s="9"/>
      <c r="M987" s="9"/>
      <c r="N987" s="9"/>
      <c r="O987" s="9"/>
      <c r="P987" s="9"/>
      <c r="Q987" s="9"/>
      <c r="R987" s="9"/>
      <c r="S987" s="9"/>
    </row>
    <row r="988" spans="1:19" x14ac:dyDescent="0.2">
      <c r="A988" t="str">
        <f>HYPERLINK("https://www.designsafe-ci.org/data/browser/public/designsafe.storage.published//PRJ-2535", "PRJ-2535")</f>
        <v>PRJ-2535</v>
      </c>
      <c r="B988" s="9" t="s">
        <v>128</v>
      </c>
      <c r="C988" s="9" t="s">
        <v>43</v>
      </c>
      <c r="D988" s="9" t="s">
        <v>3192</v>
      </c>
      <c r="E988" s="9"/>
      <c r="F988" s="9" t="s">
        <v>3193</v>
      </c>
      <c r="G988" s="9"/>
      <c r="H988" s="9"/>
      <c r="I988" s="9" t="s">
        <v>2972</v>
      </c>
      <c r="J988" s="9" t="s">
        <v>3194</v>
      </c>
      <c r="K988" s="9"/>
      <c r="L988" s="9"/>
      <c r="M988" s="9"/>
      <c r="N988" s="9"/>
      <c r="O988" s="9"/>
      <c r="P988" s="9"/>
      <c r="Q988" s="9"/>
      <c r="R988" s="9"/>
      <c r="S988" s="9"/>
    </row>
    <row r="989" spans="1:19" x14ac:dyDescent="0.2">
      <c r="A989" t="str">
        <f>HYPERLINK("https://www.designsafe-ci.org/data/browser/public/designsafe.storage.published//PRJ-2536", "PRJ-2536")</f>
        <v>PRJ-2536</v>
      </c>
      <c r="B989" s="9" t="s">
        <v>128</v>
      </c>
      <c r="C989" s="9" t="s">
        <v>512</v>
      </c>
      <c r="D989" s="9" t="s">
        <v>3195</v>
      </c>
      <c r="E989" s="9"/>
      <c r="F989" s="9" t="s">
        <v>3099</v>
      </c>
      <c r="G989" s="9"/>
      <c r="H989" s="9"/>
      <c r="I989" s="9" t="s">
        <v>2972</v>
      </c>
      <c r="J989" s="9" t="s">
        <v>3196</v>
      </c>
      <c r="K989" s="9"/>
      <c r="L989" s="9"/>
      <c r="M989" s="9"/>
      <c r="N989" s="9"/>
      <c r="O989" s="9"/>
      <c r="P989" s="9"/>
      <c r="Q989" s="9"/>
      <c r="R989" s="9"/>
      <c r="S989" s="9"/>
    </row>
    <row r="990" spans="1:19" x14ac:dyDescent="0.2">
      <c r="A990" t="s">
        <v>3197</v>
      </c>
      <c r="B990" s="9" t="s">
        <v>32</v>
      </c>
      <c r="C990" s="9"/>
      <c r="D990" s="9" t="s">
        <v>3198</v>
      </c>
      <c r="E990" s="9"/>
      <c r="F990" s="9" t="s">
        <v>3199</v>
      </c>
      <c r="G990" s="9"/>
      <c r="H990" s="9" t="s">
        <v>3200</v>
      </c>
      <c r="I990" s="9" t="s">
        <v>3201</v>
      </c>
      <c r="J990" s="9" t="s">
        <v>3202</v>
      </c>
      <c r="K990" s="9"/>
      <c r="L990" s="9"/>
      <c r="M990" s="9"/>
      <c r="N990" s="9"/>
      <c r="O990" s="9"/>
      <c r="P990" s="9"/>
      <c r="Q990" s="9"/>
      <c r="R990" s="9"/>
      <c r="S990" s="9"/>
    </row>
    <row r="991" spans="1:19" x14ac:dyDescent="0.2">
      <c r="A991" t="str">
        <f>HYPERLINK("https://www.designsafe-ci.org/data/browser/public/designsafe.storage.published//PRJ-2539", "PRJ-2539")</f>
        <v>PRJ-2539</v>
      </c>
      <c r="B991" s="9" t="s">
        <v>128</v>
      </c>
      <c r="C991" s="9" t="s">
        <v>43</v>
      </c>
      <c r="D991" s="9" t="s">
        <v>3203</v>
      </c>
      <c r="E991" s="9"/>
      <c r="F991" s="9" t="s">
        <v>2921</v>
      </c>
      <c r="G991" s="9"/>
      <c r="H991" s="9" t="s">
        <v>3204</v>
      </c>
      <c r="I991" s="9" t="s">
        <v>3205</v>
      </c>
      <c r="J991" s="9" t="s">
        <v>3206</v>
      </c>
      <c r="K991" s="9"/>
      <c r="L991" s="9"/>
      <c r="M991" s="9"/>
      <c r="N991" s="9"/>
      <c r="O991" s="9"/>
      <c r="P991" s="9"/>
      <c r="Q991" s="9"/>
      <c r="R991" s="9"/>
      <c r="S991" s="9"/>
    </row>
    <row r="992" spans="1:19" x14ac:dyDescent="0.2">
      <c r="A992" t="s">
        <v>3207</v>
      </c>
      <c r="B992" s="9" t="s">
        <v>147</v>
      </c>
      <c r="C992" s="9"/>
      <c r="D992" s="9" t="s">
        <v>682</v>
      </c>
      <c r="E992" s="9"/>
      <c r="F992" s="9" t="s">
        <v>3208</v>
      </c>
      <c r="G992" s="9" t="s">
        <v>3209</v>
      </c>
      <c r="H992" s="9" t="s">
        <v>3210</v>
      </c>
      <c r="I992" s="9"/>
      <c r="J992" s="9" t="s">
        <v>3211</v>
      </c>
      <c r="K992" s="9"/>
      <c r="L992" s="9"/>
      <c r="M992" s="9"/>
      <c r="N992" s="9"/>
      <c r="O992" s="9"/>
      <c r="P992" s="9"/>
      <c r="Q992" s="9"/>
      <c r="R992" s="9"/>
      <c r="S992" s="9"/>
    </row>
    <row r="993" spans="1:19" x14ac:dyDescent="0.2">
      <c r="A993" t="s">
        <v>3212</v>
      </c>
      <c r="B993" s="9" t="s">
        <v>32</v>
      </c>
      <c r="C993" s="9"/>
      <c r="D993" s="9" t="s">
        <v>3213</v>
      </c>
      <c r="E993" s="9"/>
      <c r="F993" s="9" t="s">
        <v>3214</v>
      </c>
      <c r="G993" s="9"/>
      <c r="H993" s="9"/>
      <c r="I993" s="9"/>
      <c r="J993" s="9" t="s">
        <v>3215</v>
      </c>
      <c r="K993" s="9"/>
      <c r="L993" s="9"/>
      <c r="M993" s="9"/>
      <c r="N993" s="9"/>
      <c r="O993" s="9"/>
      <c r="P993" s="9"/>
      <c r="Q993" s="9"/>
      <c r="R993" s="9"/>
      <c r="S993" s="9"/>
    </row>
    <row r="994" spans="1:19" x14ac:dyDescent="0.2">
      <c r="A994" t="s">
        <v>3216</v>
      </c>
      <c r="B994" s="9" t="s">
        <v>147</v>
      </c>
      <c r="C994" s="9"/>
      <c r="D994" s="9" t="s">
        <v>3217</v>
      </c>
      <c r="E994" s="9"/>
      <c r="F994" s="9" t="s">
        <v>3218</v>
      </c>
      <c r="G994" s="9"/>
      <c r="H994" s="9" t="s">
        <v>3219</v>
      </c>
      <c r="I994" s="9"/>
      <c r="J994" s="9" t="s">
        <v>3220</v>
      </c>
      <c r="K994" s="9"/>
      <c r="L994" s="9"/>
      <c r="M994" s="9"/>
      <c r="N994" s="9"/>
      <c r="O994" s="9"/>
      <c r="P994" s="9"/>
      <c r="Q994" s="9"/>
      <c r="R994" s="9"/>
      <c r="S994" s="9"/>
    </row>
    <row r="995" spans="1:19" x14ac:dyDescent="0.2">
      <c r="A995" t="s">
        <v>3221</v>
      </c>
      <c r="B995" s="9" t="s">
        <v>43</v>
      </c>
      <c r="C995" s="9"/>
      <c r="D995" s="9" t="s">
        <v>3222</v>
      </c>
      <c r="E995" s="9"/>
      <c r="F995" s="9" t="s">
        <v>3218</v>
      </c>
      <c r="G995" s="9"/>
      <c r="H995" s="9"/>
      <c r="I995" s="9"/>
      <c r="J995" s="9" t="s">
        <v>3223</v>
      </c>
      <c r="K995" s="9"/>
      <c r="L995" s="9"/>
      <c r="M995" s="9"/>
      <c r="N995" s="9"/>
      <c r="O995" s="9"/>
      <c r="P995" s="9"/>
      <c r="Q995" s="9"/>
      <c r="R995" s="9"/>
      <c r="S995" s="9"/>
    </row>
    <row r="996" spans="1:19" x14ac:dyDescent="0.2">
      <c r="A996" t="s">
        <v>3224</v>
      </c>
      <c r="B996" s="9" t="s">
        <v>43</v>
      </c>
      <c r="C996" s="9"/>
      <c r="D996" s="9" t="s">
        <v>2273</v>
      </c>
      <c r="E996" s="9"/>
      <c r="F996" s="9" t="s">
        <v>3208</v>
      </c>
      <c r="G996" s="9"/>
      <c r="H996" s="9"/>
      <c r="I996" s="9"/>
      <c r="J996" s="9" t="s">
        <v>3225</v>
      </c>
      <c r="K996" s="9"/>
      <c r="L996" s="9"/>
      <c r="M996" s="9"/>
      <c r="N996" s="9"/>
      <c r="O996" s="9"/>
      <c r="P996" s="9"/>
      <c r="Q996" s="9"/>
      <c r="R996" s="9"/>
      <c r="S996" s="9"/>
    </row>
    <row r="997" spans="1:19" x14ac:dyDescent="0.2">
      <c r="A997" t="s">
        <v>3226</v>
      </c>
      <c r="B997" s="9" t="s">
        <v>43</v>
      </c>
      <c r="C997" s="9"/>
      <c r="D997" s="9" t="s">
        <v>690</v>
      </c>
      <c r="E997" s="9"/>
      <c r="F997" s="9" t="s">
        <v>3208</v>
      </c>
      <c r="G997" s="9" t="s">
        <v>3208</v>
      </c>
      <c r="H997" s="9" t="s">
        <v>3227</v>
      </c>
      <c r="I997" s="9"/>
      <c r="J997" s="9" t="s">
        <v>3228</v>
      </c>
      <c r="K997" s="9"/>
      <c r="L997" s="9"/>
      <c r="M997" s="9"/>
      <c r="N997" s="9"/>
      <c r="O997" s="9"/>
      <c r="P997" s="9"/>
      <c r="Q997" s="9"/>
      <c r="R997" s="9"/>
      <c r="S997" s="9"/>
    </row>
    <row r="998" spans="1:19" x14ac:dyDescent="0.2">
      <c r="A998" t="s">
        <v>3229</v>
      </c>
      <c r="B998" s="9" t="s">
        <v>128</v>
      </c>
      <c r="C998" s="9" t="s">
        <v>43</v>
      </c>
      <c r="D998" s="9" t="s">
        <v>3230</v>
      </c>
      <c r="E998" s="9"/>
      <c r="F998" s="9" t="s">
        <v>3231</v>
      </c>
      <c r="G998" s="9"/>
      <c r="H998" s="9"/>
      <c r="I998" s="9"/>
      <c r="J998" s="9" t="s">
        <v>3232</v>
      </c>
      <c r="K998" s="9"/>
      <c r="L998" s="9"/>
      <c r="M998" s="9"/>
      <c r="N998" s="9"/>
      <c r="O998" s="9"/>
      <c r="P998" s="9"/>
      <c r="Q998" s="9"/>
      <c r="R998" s="9"/>
      <c r="S998" s="9"/>
    </row>
    <row r="999" spans="1:19" x14ac:dyDescent="0.2">
      <c r="A999" t="s">
        <v>3233</v>
      </c>
      <c r="B999" s="9" t="s">
        <v>128</v>
      </c>
      <c r="C999" s="9" t="s">
        <v>43</v>
      </c>
      <c r="D999" s="9" t="s">
        <v>3234</v>
      </c>
      <c r="E999" s="9"/>
      <c r="F999" s="9" t="s">
        <v>3235</v>
      </c>
      <c r="G999" s="9"/>
      <c r="H999" s="9" t="s">
        <v>3236</v>
      </c>
      <c r="I999" s="9"/>
      <c r="J999" s="9" t="s">
        <v>3237</v>
      </c>
      <c r="K999" s="9"/>
      <c r="L999" s="9"/>
      <c r="M999" s="9"/>
      <c r="N999" s="9"/>
      <c r="O999" s="9"/>
      <c r="P999" s="9"/>
      <c r="Q999" s="9"/>
      <c r="R999" s="9"/>
      <c r="S999" s="9"/>
    </row>
    <row r="1000" spans="1:19" x14ac:dyDescent="0.2">
      <c r="A1000" t="str">
        <f>HYPERLINK("https://www.designsafe-ci.org/data/browser/public/designsafe.storage.published//PRJ-2548", "PRJ-2548")</f>
        <v>PRJ-2548</v>
      </c>
      <c r="B1000" s="9" t="s">
        <v>147</v>
      </c>
      <c r="C1000" s="9"/>
      <c r="D1000" s="9" t="s">
        <v>3238</v>
      </c>
      <c r="E1000" s="9" t="s">
        <v>3239</v>
      </c>
      <c r="F1000" s="9" t="s">
        <v>3240</v>
      </c>
      <c r="G1000" s="9"/>
      <c r="H1000" s="9"/>
      <c r="I1000" s="9" t="s">
        <v>3241</v>
      </c>
      <c r="J1000" s="9" t="s">
        <v>3242</v>
      </c>
      <c r="K1000" s="9"/>
      <c r="L1000" s="9"/>
      <c r="M1000" s="9"/>
      <c r="N1000" s="9"/>
      <c r="O1000" s="9"/>
      <c r="P1000" s="9"/>
      <c r="Q1000" s="9"/>
      <c r="R1000" s="9"/>
      <c r="S1000" s="9"/>
    </row>
    <row r="1001" spans="1:19" x14ac:dyDescent="0.2">
      <c r="A1001" t="str">
        <f>HYPERLINK("https://www.designsafe-ci.org/data/browser/public/designsafe.storage.published//PRJ-2549", "PRJ-2549")</f>
        <v>PRJ-2549</v>
      </c>
      <c r="B1001" s="9" t="s">
        <v>128</v>
      </c>
      <c r="C1001" s="9" t="s">
        <v>43</v>
      </c>
      <c r="D1001" s="9" t="s">
        <v>3243</v>
      </c>
      <c r="E1001" s="9"/>
      <c r="F1001" s="9" t="s">
        <v>2644</v>
      </c>
      <c r="G1001" s="9" t="s">
        <v>2767</v>
      </c>
      <c r="H1001" s="9" t="s">
        <v>3244</v>
      </c>
      <c r="I1001" s="9" t="s">
        <v>2315</v>
      </c>
      <c r="J1001" s="9" t="s">
        <v>3245</v>
      </c>
      <c r="K1001" s="9"/>
      <c r="L1001" s="9"/>
      <c r="M1001" s="9"/>
      <c r="N1001" s="9"/>
      <c r="O1001" s="9"/>
      <c r="P1001" s="9"/>
      <c r="Q1001" s="9"/>
      <c r="R1001" s="9"/>
      <c r="S1001" s="9"/>
    </row>
    <row r="1002" spans="1:19" x14ac:dyDescent="0.2">
      <c r="A1002" t="s">
        <v>3246</v>
      </c>
      <c r="B1002" s="9" t="s">
        <v>128</v>
      </c>
      <c r="C1002" s="9" t="s">
        <v>43</v>
      </c>
      <c r="D1002" s="9" t="s">
        <v>3247</v>
      </c>
      <c r="E1002" s="9"/>
      <c r="F1002" s="9" t="s">
        <v>3248</v>
      </c>
      <c r="G1002" s="9" t="s">
        <v>3249</v>
      </c>
      <c r="H1002" s="9"/>
      <c r="I1002" s="9"/>
      <c r="J1002" s="9" t="s">
        <v>3250</v>
      </c>
      <c r="K1002" s="9"/>
      <c r="L1002" s="9"/>
      <c r="M1002" s="9"/>
      <c r="N1002" s="9"/>
      <c r="O1002" s="9"/>
      <c r="P1002" s="9"/>
      <c r="Q1002" s="9"/>
      <c r="R1002" s="9"/>
      <c r="S1002" s="9"/>
    </row>
    <row r="1003" spans="1:19" x14ac:dyDescent="0.2">
      <c r="A1003" t="s">
        <v>3251</v>
      </c>
      <c r="B1003" s="9" t="s">
        <v>32</v>
      </c>
      <c r="C1003" s="9"/>
      <c r="D1003" s="9" t="s">
        <v>3252</v>
      </c>
      <c r="E1003" s="9"/>
      <c r="F1003" s="9" t="s">
        <v>2840</v>
      </c>
      <c r="G1003" s="9"/>
      <c r="H1003" s="9" t="s">
        <v>3253</v>
      </c>
      <c r="I1003" s="9"/>
      <c r="J1003" s="9" t="s">
        <v>3254</v>
      </c>
      <c r="K1003" s="9"/>
      <c r="L1003" s="9"/>
      <c r="M1003" s="9"/>
      <c r="N1003" s="9"/>
      <c r="O1003" s="9"/>
      <c r="P1003" s="9"/>
      <c r="Q1003" s="9"/>
      <c r="R1003" s="9"/>
      <c r="S1003" s="9"/>
    </row>
    <row r="1004" spans="1:19" x14ac:dyDescent="0.2">
      <c r="A1004" t="s">
        <v>3255</v>
      </c>
      <c r="B1004" s="9" t="s">
        <v>147</v>
      </c>
      <c r="C1004" s="9"/>
      <c r="D1004" s="9" t="s">
        <v>3256</v>
      </c>
      <c r="E1004" s="9"/>
      <c r="F1004" s="9" t="s">
        <v>3257</v>
      </c>
      <c r="G1004" s="9"/>
      <c r="H1004" s="9"/>
      <c r="I1004" s="9"/>
      <c r="J1004" s="9" t="s">
        <v>3258</v>
      </c>
      <c r="K1004" s="9"/>
      <c r="L1004" s="9"/>
      <c r="M1004" s="9"/>
      <c r="N1004" s="9"/>
      <c r="O1004" s="9"/>
      <c r="P1004" s="9"/>
      <c r="Q1004" s="9"/>
      <c r="R1004" s="9"/>
      <c r="S1004" s="9"/>
    </row>
    <row r="1005" spans="1:19" x14ac:dyDescent="0.2">
      <c r="A1005" t="s">
        <v>3259</v>
      </c>
      <c r="B1005" s="9" t="s">
        <v>43</v>
      </c>
      <c r="C1005" s="9" t="s">
        <v>43</v>
      </c>
      <c r="D1005" s="9" t="s">
        <v>3260</v>
      </c>
      <c r="E1005" s="9"/>
      <c r="F1005" s="9" t="s">
        <v>3261</v>
      </c>
      <c r="G1005" s="9"/>
      <c r="H1005" s="9" t="s">
        <v>3261</v>
      </c>
      <c r="I1005" s="9"/>
      <c r="J1005" s="9" t="s">
        <v>3262</v>
      </c>
      <c r="K1005" s="9"/>
      <c r="L1005" s="9"/>
      <c r="M1005" s="9"/>
      <c r="N1005" s="9"/>
      <c r="O1005" s="9"/>
      <c r="P1005" s="9"/>
      <c r="Q1005" s="9"/>
      <c r="R1005" s="9"/>
      <c r="S1005" s="9"/>
    </row>
    <row r="1006" spans="1:19" x14ac:dyDescent="0.2">
      <c r="A1006" t="s">
        <v>3263</v>
      </c>
      <c r="B1006" s="9" t="s">
        <v>43</v>
      </c>
      <c r="C1006" s="9" t="s">
        <v>43</v>
      </c>
      <c r="D1006" s="9" t="s">
        <v>3264</v>
      </c>
      <c r="E1006" s="9"/>
      <c r="F1006" s="9" t="s">
        <v>2569</v>
      </c>
      <c r="G1006" s="9"/>
      <c r="H1006" s="9" t="s">
        <v>3265</v>
      </c>
      <c r="I1006" s="9"/>
      <c r="J1006" s="9" t="s">
        <v>3266</v>
      </c>
      <c r="K1006" s="9"/>
      <c r="L1006" s="9"/>
      <c r="M1006" s="9"/>
      <c r="N1006" s="9"/>
      <c r="O1006" s="9"/>
      <c r="P1006" s="9"/>
      <c r="Q1006" s="9"/>
      <c r="R1006" s="9"/>
      <c r="S1006" s="9"/>
    </row>
    <row r="1007" spans="1:19" x14ac:dyDescent="0.2">
      <c r="A1007" t="str">
        <f>HYPERLINK("https://www.designsafe-ci.org/data/browser/public/designsafe.storage.published//PRJ-2555", "PRJ-2555")</f>
        <v>PRJ-2555</v>
      </c>
      <c r="B1007" s="9" t="s">
        <v>43</v>
      </c>
      <c r="C1007" s="9"/>
      <c r="D1007" s="9" t="s">
        <v>3267</v>
      </c>
      <c r="E1007" s="9"/>
      <c r="F1007" s="9" t="s">
        <v>2644</v>
      </c>
      <c r="G1007" s="9"/>
      <c r="H1007" s="9"/>
      <c r="I1007" s="9"/>
      <c r="J1007" s="9" t="s">
        <v>3268</v>
      </c>
      <c r="K1007" s="9"/>
      <c r="L1007" s="9"/>
      <c r="M1007" s="9"/>
      <c r="N1007" s="9"/>
      <c r="O1007" s="9"/>
      <c r="P1007" s="9"/>
      <c r="Q1007" s="9"/>
      <c r="R1007" s="9"/>
      <c r="S1007" s="9"/>
    </row>
    <row r="1008" spans="1:19" x14ac:dyDescent="0.2">
      <c r="A1008" t="s">
        <v>3269</v>
      </c>
      <c r="B1008" s="9" t="s">
        <v>2443</v>
      </c>
      <c r="C1008" s="9"/>
      <c r="D1008" s="9" t="s">
        <v>3270</v>
      </c>
      <c r="E1008" s="9"/>
      <c r="F1008" s="9" t="s">
        <v>2644</v>
      </c>
      <c r="G1008" s="9" t="s">
        <v>2767</v>
      </c>
      <c r="H1008" s="9" t="s">
        <v>3271</v>
      </c>
      <c r="I1008" s="9" t="s">
        <v>2315</v>
      </c>
      <c r="J1008" s="9" t="s">
        <v>3272</v>
      </c>
      <c r="K1008" s="9"/>
      <c r="L1008" s="9"/>
      <c r="M1008" s="9"/>
      <c r="N1008" s="9"/>
      <c r="O1008" s="9"/>
      <c r="P1008" s="9"/>
      <c r="Q1008" s="9"/>
      <c r="R1008" s="9"/>
      <c r="S1008" s="9"/>
    </row>
    <row r="1009" spans="1:19" x14ac:dyDescent="0.2">
      <c r="A1009" t="s">
        <v>3273</v>
      </c>
      <c r="B1009" s="9" t="s">
        <v>32</v>
      </c>
      <c r="C1009" s="9"/>
      <c r="D1009" s="9" t="s">
        <v>3274</v>
      </c>
      <c r="E1009" s="9"/>
      <c r="F1009" s="9" t="s">
        <v>3275</v>
      </c>
      <c r="G1009" s="9"/>
      <c r="H1009" s="9" t="s">
        <v>3276</v>
      </c>
      <c r="I1009" s="9" t="s">
        <v>3277</v>
      </c>
      <c r="J1009" s="9" t="s">
        <v>3278</v>
      </c>
      <c r="K1009" s="9"/>
      <c r="L1009" s="9"/>
      <c r="M1009" s="9"/>
      <c r="N1009" s="9"/>
      <c r="O1009" s="9"/>
      <c r="P1009" s="9"/>
      <c r="Q1009" s="9"/>
      <c r="R1009" s="9"/>
      <c r="S1009" s="9"/>
    </row>
    <row r="1010" spans="1:19" x14ac:dyDescent="0.2">
      <c r="A1010" t="s">
        <v>3279</v>
      </c>
      <c r="B1010" s="9" t="s">
        <v>43</v>
      </c>
      <c r="C1010" s="9"/>
      <c r="D1010" s="9" t="s">
        <v>3280</v>
      </c>
      <c r="E1010" s="9"/>
      <c r="F1010" s="9" t="s">
        <v>3281</v>
      </c>
      <c r="G1010" s="9"/>
      <c r="H1010" s="9" t="s">
        <v>3282</v>
      </c>
      <c r="I1010" s="9"/>
      <c r="J1010" s="9" t="s">
        <v>3283</v>
      </c>
      <c r="K1010" s="9"/>
      <c r="L1010" s="9"/>
      <c r="M1010" s="9"/>
      <c r="N1010" s="9"/>
      <c r="O1010" s="9"/>
      <c r="P1010" s="9"/>
      <c r="Q1010" s="9"/>
      <c r="R1010" s="9"/>
      <c r="S1010" s="9"/>
    </row>
    <row r="1011" spans="1:19" x14ac:dyDescent="0.2">
      <c r="A1011" t="s">
        <v>3284</v>
      </c>
      <c r="B1011" s="9" t="s">
        <v>43</v>
      </c>
      <c r="C1011" s="9" t="s">
        <v>43</v>
      </c>
      <c r="D1011" s="9" t="s">
        <v>3285</v>
      </c>
      <c r="E1011" s="9"/>
      <c r="F1011" s="9" t="s">
        <v>3286</v>
      </c>
      <c r="G1011" s="9" t="s">
        <v>3287</v>
      </c>
      <c r="H1011" s="9" t="s">
        <v>3288</v>
      </c>
      <c r="I1011" s="9"/>
      <c r="J1011" s="9" t="s">
        <v>3289</v>
      </c>
      <c r="K1011" s="9"/>
      <c r="L1011" s="9"/>
      <c r="M1011" s="9"/>
      <c r="N1011" s="9"/>
      <c r="O1011" s="9"/>
      <c r="P1011" s="9"/>
      <c r="Q1011" s="9"/>
      <c r="R1011" s="9"/>
      <c r="S1011" s="9"/>
    </row>
    <row r="1012" spans="1:19" x14ac:dyDescent="0.2">
      <c r="A1012" t="s">
        <v>3290</v>
      </c>
      <c r="B1012" s="9" t="s">
        <v>32</v>
      </c>
      <c r="C1012" s="9"/>
      <c r="D1012" s="9" t="s">
        <v>3291</v>
      </c>
      <c r="E1012" s="9" t="s">
        <v>3292</v>
      </c>
      <c r="F1012" s="9" t="s">
        <v>2616</v>
      </c>
      <c r="G1012" s="9" t="s">
        <v>3293</v>
      </c>
      <c r="H1012" s="9" t="s">
        <v>3294</v>
      </c>
      <c r="I1012" s="9" t="s">
        <v>3295</v>
      </c>
      <c r="J1012" s="9" t="s">
        <v>3296</v>
      </c>
      <c r="K1012" s="9"/>
      <c r="L1012" s="9"/>
      <c r="M1012" s="9"/>
      <c r="N1012" s="9"/>
      <c r="O1012" s="9"/>
      <c r="P1012" s="9"/>
      <c r="Q1012" s="9"/>
      <c r="R1012" s="9"/>
      <c r="S1012" s="9"/>
    </row>
    <row r="1013" spans="1:19" x14ac:dyDescent="0.2">
      <c r="A1013" t="s">
        <v>3297</v>
      </c>
      <c r="B1013" s="9" t="s">
        <v>128</v>
      </c>
      <c r="C1013" s="9"/>
      <c r="D1013" s="9" t="s">
        <v>3298</v>
      </c>
      <c r="E1013" s="9"/>
      <c r="F1013" s="9" t="s">
        <v>3299</v>
      </c>
      <c r="G1013" s="9"/>
      <c r="H1013" s="9" t="s">
        <v>3300</v>
      </c>
      <c r="I1013" s="9"/>
      <c r="J1013" s="9" t="s">
        <v>3301</v>
      </c>
      <c r="K1013" s="9"/>
      <c r="L1013" s="9"/>
      <c r="M1013" s="9"/>
      <c r="N1013" s="9"/>
      <c r="O1013" s="9"/>
      <c r="P1013" s="9"/>
      <c r="Q1013" s="9"/>
      <c r="R1013" s="9"/>
      <c r="S1013" s="9"/>
    </row>
    <row r="1014" spans="1:19" x14ac:dyDescent="0.2">
      <c r="A1014" t="s">
        <v>3307</v>
      </c>
      <c r="B1014" s="9" t="s">
        <v>2443</v>
      </c>
      <c r="C1014" s="9"/>
      <c r="D1014" s="9" t="s">
        <v>3308</v>
      </c>
      <c r="E1014" s="9"/>
      <c r="F1014" s="9" t="s">
        <v>2518</v>
      </c>
      <c r="G1014" s="9"/>
      <c r="H1014" s="9"/>
      <c r="I1014" s="9" t="s">
        <v>3309</v>
      </c>
      <c r="J1014" s="9"/>
      <c r="K1014" s="9"/>
      <c r="L1014" s="9"/>
      <c r="M1014" s="9"/>
      <c r="N1014" s="9"/>
      <c r="O1014" s="9"/>
      <c r="P1014" s="9"/>
      <c r="Q1014" s="9"/>
      <c r="R1014" s="9"/>
      <c r="S1014" s="9"/>
    </row>
    <row r="1015" spans="1:19" x14ac:dyDescent="0.2">
      <c r="A1015" t="s">
        <v>3310</v>
      </c>
      <c r="B1015" s="9" t="s">
        <v>128</v>
      </c>
      <c r="C1015" s="9" t="s">
        <v>43</v>
      </c>
      <c r="D1015" s="9" t="s">
        <v>3311</v>
      </c>
      <c r="E1015" s="9"/>
      <c r="F1015" s="9" t="s">
        <v>2644</v>
      </c>
      <c r="G1015" s="9" t="s">
        <v>2767</v>
      </c>
      <c r="H1015" s="9" t="s">
        <v>3312</v>
      </c>
      <c r="I1015" s="9" t="s">
        <v>3313</v>
      </c>
      <c r="J1015" s="9"/>
      <c r="K1015" s="9"/>
      <c r="L1015" s="9"/>
      <c r="M1015" s="9"/>
      <c r="N1015" s="9"/>
      <c r="O1015" s="9"/>
      <c r="P1015" s="9"/>
      <c r="Q1015" s="9"/>
      <c r="R1015" s="9"/>
      <c r="S1015" s="9"/>
    </row>
    <row r="1016" spans="1:19" x14ac:dyDescent="0.2">
      <c r="A1016" t="s">
        <v>3314</v>
      </c>
      <c r="B1016" s="9" t="s">
        <v>32</v>
      </c>
      <c r="C1016" s="9"/>
      <c r="D1016" s="9" t="s">
        <v>3315</v>
      </c>
      <c r="E1016" s="9"/>
      <c r="F1016" s="9" t="s">
        <v>3316</v>
      </c>
      <c r="G1016" s="9"/>
      <c r="H1016" s="9" t="s">
        <v>3317</v>
      </c>
      <c r="I1016" s="9" t="s">
        <v>3318</v>
      </c>
      <c r="J1016" s="9"/>
      <c r="K1016" s="9"/>
      <c r="L1016" s="9"/>
      <c r="M1016" s="9"/>
      <c r="N1016" s="9"/>
      <c r="O1016" s="9"/>
      <c r="P1016" s="9"/>
      <c r="Q1016" s="9"/>
      <c r="R1016" s="9"/>
      <c r="S1016" s="9"/>
    </row>
    <row r="1017" spans="1:19" x14ac:dyDescent="0.2">
      <c r="A1017" t="s">
        <v>3319</v>
      </c>
      <c r="B1017" s="9" t="s">
        <v>43</v>
      </c>
      <c r="C1017" s="9" t="s">
        <v>43</v>
      </c>
      <c r="D1017" s="9" t="s">
        <v>3320</v>
      </c>
      <c r="E1017" s="9" t="s">
        <v>3321</v>
      </c>
      <c r="F1017" s="9" t="s">
        <v>3322</v>
      </c>
      <c r="G1017" s="9" t="s">
        <v>2870</v>
      </c>
      <c r="H1017" s="9" t="s">
        <v>3323</v>
      </c>
      <c r="I1017" s="9" t="s">
        <v>3324</v>
      </c>
      <c r="J1017" s="9"/>
      <c r="K1017" s="9"/>
      <c r="L1017" s="9"/>
      <c r="M1017" s="9"/>
      <c r="N1017" s="9"/>
      <c r="O1017" s="9"/>
      <c r="P1017" s="9"/>
      <c r="Q1017" s="9"/>
      <c r="R1017" s="9"/>
      <c r="S1017" s="9"/>
    </row>
    <row r="1018" spans="1:19" x14ac:dyDescent="0.2">
      <c r="A1018" t="s">
        <v>3325</v>
      </c>
      <c r="B1018" s="9" t="s">
        <v>43</v>
      </c>
      <c r="C1018" s="9" t="s">
        <v>43</v>
      </c>
      <c r="D1018" s="9" t="s">
        <v>3326</v>
      </c>
      <c r="E1018" s="9" t="s">
        <v>3321</v>
      </c>
      <c r="F1018" s="9" t="s">
        <v>2597</v>
      </c>
      <c r="G1018" s="9" t="s">
        <v>3327</v>
      </c>
      <c r="H1018" s="9" t="s">
        <v>3328</v>
      </c>
      <c r="I1018" s="9" t="s">
        <v>3329</v>
      </c>
      <c r="J1018" s="9"/>
      <c r="K1018" s="9"/>
      <c r="L1018" s="9"/>
      <c r="M1018" s="9"/>
      <c r="N1018" s="9"/>
      <c r="O1018" s="9"/>
      <c r="P1018" s="9"/>
      <c r="Q1018" s="9"/>
      <c r="R1018" s="9"/>
      <c r="S1018" s="9"/>
    </row>
    <row r="1019" spans="1:19" x14ac:dyDescent="0.2">
      <c r="A1019" t="s">
        <v>3330</v>
      </c>
      <c r="B1019" s="9" t="s">
        <v>32</v>
      </c>
      <c r="C1019" s="9"/>
      <c r="D1019" s="9" t="s">
        <v>3331</v>
      </c>
      <c r="E1019" s="9" t="s">
        <v>3321</v>
      </c>
      <c r="F1019" s="9" t="s">
        <v>3332</v>
      </c>
      <c r="G1019" s="9"/>
      <c r="H1019" s="9" t="s">
        <v>3333</v>
      </c>
      <c r="I1019" s="9" t="s">
        <v>3334</v>
      </c>
      <c r="J1019" s="9"/>
      <c r="K1019" s="9"/>
      <c r="L1019" s="9"/>
      <c r="M1019" s="9"/>
      <c r="N1019" s="9"/>
      <c r="O1019" s="9"/>
      <c r="P1019" s="9"/>
      <c r="Q1019" s="9"/>
      <c r="R1019" s="9"/>
      <c r="S1019" s="9"/>
    </row>
    <row r="1020" spans="1:19" x14ac:dyDescent="0.2">
      <c r="A1020" t="s">
        <v>3335</v>
      </c>
      <c r="B1020" s="9" t="s">
        <v>43</v>
      </c>
      <c r="C1020" s="9" t="s">
        <v>43</v>
      </c>
      <c r="D1020" s="9" t="s">
        <v>3336</v>
      </c>
      <c r="E1020" s="9" t="s">
        <v>3321</v>
      </c>
      <c r="F1020" s="9" t="s">
        <v>2577</v>
      </c>
      <c r="G1020" s="9"/>
      <c r="H1020" s="9" t="s">
        <v>3337</v>
      </c>
      <c r="I1020" s="9" t="s">
        <v>3338</v>
      </c>
      <c r="J1020" s="9"/>
      <c r="K1020" s="9"/>
      <c r="L1020" s="9"/>
      <c r="M1020" s="9"/>
      <c r="N1020" s="9"/>
      <c r="O1020" s="9"/>
      <c r="P1020" s="9"/>
      <c r="Q1020" s="9"/>
      <c r="R1020" s="9"/>
      <c r="S1020" s="9"/>
    </row>
    <row r="1021" spans="1:19" x14ac:dyDescent="0.2">
      <c r="A1021" t="s">
        <v>3339</v>
      </c>
      <c r="B1021" s="9" t="s">
        <v>43</v>
      </c>
      <c r="C1021" s="9"/>
      <c r="D1021" s="9" t="s">
        <v>3340</v>
      </c>
      <c r="E1021" s="9"/>
      <c r="F1021" s="9" t="s">
        <v>2597</v>
      </c>
      <c r="G1021" s="9"/>
      <c r="H1021" s="9"/>
      <c r="I1021" s="9" t="s">
        <v>3341</v>
      </c>
      <c r="J1021" s="9"/>
      <c r="K1021" s="9"/>
      <c r="L1021" s="9"/>
      <c r="M1021" s="9"/>
      <c r="N1021" s="9"/>
      <c r="O1021" s="9"/>
      <c r="P1021" s="9"/>
      <c r="Q1021" s="9"/>
      <c r="R1021" s="9"/>
      <c r="S1021" s="9"/>
    </row>
    <row r="1022" spans="1:19" x14ac:dyDescent="0.2">
      <c r="A1022" t="s">
        <v>3342</v>
      </c>
      <c r="B1022" s="9" t="s">
        <v>32</v>
      </c>
      <c r="C1022" s="9"/>
      <c r="D1022" s="9" t="s">
        <v>3343</v>
      </c>
      <c r="E1022" s="9"/>
      <c r="F1022" s="9" t="s">
        <v>3344</v>
      </c>
      <c r="G1022" s="9"/>
      <c r="H1022" s="9"/>
      <c r="I1022" s="9" t="s">
        <v>3345</v>
      </c>
      <c r="J1022" s="9"/>
      <c r="K1022" s="9"/>
      <c r="L1022" s="9"/>
      <c r="M1022" s="9"/>
      <c r="N1022" s="9"/>
      <c r="O1022" s="9"/>
      <c r="P1022" s="9"/>
      <c r="Q1022" s="9"/>
      <c r="R1022" s="9"/>
      <c r="S1022" s="9"/>
    </row>
    <row r="1023" spans="1:19" x14ac:dyDescent="0.2">
      <c r="A1023" t="s">
        <v>3346</v>
      </c>
      <c r="B1023" s="9" t="s">
        <v>32</v>
      </c>
      <c r="C1023" s="9"/>
      <c r="D1023" s="9" t="s">
        <v>3347</v>
      </c>
      <c r="E1023" s="9"/>
      <c r="F1023" s="9" t="s">
        <v>3348</v>
      </c>
      <c r="G1023" s="9"/>
      <c r="H1023" s="9" t="s">
        <v>2840</v>
      </c>
      <c r="I1023" s="9" t="s">
        <v>3349</v>
      </c>
      <c r="J1023" s="9"/>
      <c r="K1023" s="9"/>
      <c r="L1023" s="9"/>
      <c r="M1023" s="9"/>
      <c r="N1023" s="9"/>
      <c r="O1023" s="9"/>
      <c r="P1023" s="9"/>
      <c r="Q1023" s="9"/>
      <c r="R1023" s="9"/>
      <c r="S1023" s="9"/>
    </row>
    <row r="1024" spans="1:19" x14ac:dyDescent="0.2">
      <c r="A1024" t="s">
        <v>3350</v>
      </c>
      <c r="B1024" s="9" t="s">
        <v>128</v>
      </c>
      <c r="C1024" s="9" t="s">
        <v>2629</v>
      </c>
      <c r="D1024" s="9" t="s">
        <v>3351</v>
      </c>
      <c r="E1024" s="9"/>
      <c r="F1024" s="9" t="s">
        <v>2644</v>
      </c>
      <c r="G1024" s="9" t="s">
        <v>2767</v>
      </c>
      <c r="H1024" s="9" t="s">
        <v>3312</v>
      </c>
      <c r="I1024" s="9" t="s">
        <v>3352</v>
      </c>
      <c r="J1024" s="9"/>
      <c r="K1024" s="9"/>
      <c r="L1024" s="9"/>
      <c r="M1024" s="9"/>
      <c r="N1024" s="9"/>
      <c r="O1024" s="9"/>
      <c r="P1024" s="9"/>
      <c r="Q1024" s="9"/>
      <c r="R1024" s="9"/>
      <c r="S1024" s="9"/>
    </row>
    <row r="1025" spans="1:19" x14ac:dyDescent="0.2">
      <c r="A1025" t="s">
        <v>3357</v>
      </c>
      <c r="B1025" s="9" t="s">
        <v>32</v>
      </c>
      <c r="C1025" s="9"/>
      <c r="D1025" s="9" t="s">
        <v>3358</v>
      </c>
      <c r="E1025" s="9"/>
      <c r="F1025" s="9" t="s">
        <v>3359</v>
      </c>
      <c r="G1025" s="9"/>
      <c r="H1025" s="9" t="s">
        <v>3360</v>
      </c>
      <c r="I1025" s="9" t="s">
        <v>3361</v>
      </c>
      <c r="J1025" s="9"/>
      <c r="K1025" s="9"/>
      <c r="L1025" s="9"/>
      <c r="M1025" s="9"/>
      <c r="N1025" s="9"/>
      <c r="O1025" s="9"/>
      <c r="P1025" s="9"/>
      <c r="Q1025" s="9"/>
      <c r="R1025" s="9"/>
      <c r="S1025" s="9"/>
    </row>
    <row r="1026" spans="1:19" x14ac:dyDescent="0.2">
      <c r="A1026" t="s">
        <v>3362</v>
      </c>
      <c r="B1026" s="9" t="s">
        <v>147</v>
      </c>
      <c r="C1026" s="9"/>
      <c r="D1026" s="9" t="s">
        <v>3363</v>
      </c>
      <c r="E1026" s="9" t="s">
        <v>3321</v>
      </c>
      <c r="F1026" s="9" t="s">
        <v>3364</v>
      </c>
      <c r="G1026" s="9"/>
      <c r="H1026" s="9" t="s">
        <v>3365</v>
      </c>
      <c r="I1026" s="9" t="s">
        <v>3366</v>
      </c>
      <c r="J1026" s="9"/>
      <c r="K1026" s="9"/>
      <c r="L1026" s="9"/>
      <c r="M1026" s="9"/>
      <c r="N1026" s="9"/>
      <c r="O1026" s="9"/>
      <c r="P1026" s="9"/>
      <c r="Q1026" s="9"/>
      <c r="R1026" s="9"/>
      <c r="S1026" s="9"/>
    </row>
    <row r="1027" spans="1:19" x14ac:dyDescent="0.2">
      <c r="A1027" t="s">
        <v>3367</v>
      </c>
      <c r="B1027" s="9" t="s">
        <v>2443</v>
      </c>
      <c r="C1027" s="9"/>
      <c r="D1027" s="9" t="s">
        <v>3368</v>
      </c>
      <c r="E1027" s="9"/>
      <c r="F1027" s="9" t="s">
        <v>3369</v>
      </c>
      <c r="G1027" s="9"/>
      <c r="H1027" s="9"/>
      <c r="I1027" s="9" t="s">
        <v>3370</v>
      </c>
      <c r="J1027" s="9"/>
      <c r="K1027" s="9"/>
      <c r="L1027" s="9"/>
      <c r="M1027" s="9"/>
      <c r="N1027" s="9"/>
      <c r="O1027" s="9"/>
      <c r="P1027" s="9"/>
      <c r="Q1027" s="9"/>
      <c r="R1027" s="9"/>
      <c r="S1027" s="9"/>
    </row>
    <row r="1028" spans="1:19" x14ac:dyDescent="0.2">
      <c r="A1028" t="s">
        <v>3371</v>
      </c>
      <c r="B1028" s="9" t="s">
        <v>128</v>
      </c>
      <c r="C1028" s="9" t="s">
        <v>2629</v>
      </c>
      <c r="D1028" s="9" t="s">
        <v>3372</v>
      </c>
      <c r="E1028" s="9"/>
      <c r="F1028" s="9" t="s">
        <v>2644</v>
      </c>
      <c r="G1028" s="9" t="s">
        <v>2767</v>
      </c>
      <c r="H1028" s="9"/>
      <c r="I1028" s="9" t="s">
        <v>3373</v>
      </c>
      <c r="J1028" s="9"/>
      <c r="K1028" s="9"/>
      <c r="L1028" s="9"/>
      <c r="M1028" s="9"/>
      <c r="N1028" s="9"/>
      <c r="O1028" s="9"/>
      <c r="P1028" s="9"/>
      <c r="Q1028" s="9"/>
      <c r="R1028" s="9"/>
      <c r="S1028" s="9"/>
    </row>
    <row r="1029" spans="1:19" x14ac:dyDescent="0.2">
      <c r="A1029" t="s">
        <v>3374</v>
      </c>
      <c r="B1029" s="9" t="s">
        <v>43</v>
      </c>
      <c r="C1029" s="9"/>
      <c r="D1029" s="9" t="s">
        <v>3375</v>
      </c>
      <c r="E1029" s="9"/>
      <c r="F1029" s="9" t="s">
        <v>3376</v>
      </c>
      <c r="G1029" s="9"/>
      <c r="H1029" s="9"/>
      <c r="I1029" s="9" t="s">
        <v>3377</v>
      </c>
      <c r="J1029" s="9"/>
      <c r="K1029" s="9"/>
      <c r="L1029" s="9"/>
      <c r="M1029" s="9"/>
      <c r="N1029" s="9"/>
      <c r="O1029" s="9"/>
      <c r="P1029" s="9"/>
      <c r="Q1029" s="9"/>
      <c r="R1029" s="9"/>
      <c r="S1029" s="9"/>
    </row>
    <row r="1030" spans="1:19" x14ac:dyDescent="0.2">
      <c r="A1030" t="s">
        <v>3378</v>
      </c>
      <c r="B1030" s="9" t="s">
        <v>32</v>
      </c>
      <c r="C1030" s="9"/>
      <c r="D1030" s="9" t="s">
        <v>3379</v>
      </c>
      <c r="E1030" s="9"/>
      <c r="F1030" s="9" t="s">
        <v>3380</v>
      </c>
      <c r="G1030" s="9"/>
      <c r="H1030" s="9" t="s">
        <v>3381</v>
      </c>
      <c r="I1030" s="9" t="s">
        <v>3382</v>
      </c>
      <c r="J1030" s="9"/>
      <c r="K1030" s="9"/>
      <c r="L1030" s="9"/>
      <c r="M1030" s="9"/>
      <c r="N1030" s="9"/>
      <c r="O1030" s="9"/>
      <c r="P1030" s="9"/>
      <c r="Q1030" s="9"/>
      <c r="R1030" s="9"/>
      <c r="S1030" s="9"/>
    </row>
    <row r="1031" spans="1:19" x14ac:dyDescent="0.2">
      <c r="A1031" t="s">
        <v>3383</v>
      </c>
      <c r="B1031" s="9" t="s">
        <v>43</v>
      </c>
      <c r="C1031" s="9" t="s">
        <v>43</v>
      </c>
      <c r="D1031" s="9" t="s">
        <v>3384</v>
      </c>
      <c r="E1031" s="9"/>
      <c r="F1031" s="9" t="s">
        <v>2597</v>
      </c>
      <c r="G1031" s="9" t="s">
        <v>3327</v>
      </c>
      <c r="H1031" s="9" t="s">
        <v>3385</v>
      </c>
      <c r="I1031" s="9" t="s">
        <v>3386</v>
      </c>
      <c r="J1031" s="9"/>
      <c r="K1031" s="9"/>
      <c r="L1031" s="9"/>
      <c r="M1031" s="9"/>
      <c r="N1031" s="9"/>
      <c r="O1031" s="9"/>
      <c r="P1031" s="9"/>
      <c r="Q1031" s="9"/>
      <c r="R1031" s="9"/>
      <c r="S1031" s="9"/>
    </row>
    <row r="1032" spans="1:19" x14ac:dyDescent="0.2">
      <c r="A1032" t="s">
        <v>3387</v>
      </c>
      <c r="B1032" s="9" t="s">
        <v>43</v>
      </c>
      <c r="C1032" s="9"/>
      <c r="D1032" s="9" t="s">
        <v>3388</v>
      </c>
      <c r="E1032" s="9"/>
      <c r="F1032" s="9" t="s">
        <v>2597</v>
      </c>
      <c r="G1032" s="9" t="s">
        <v>3327</v>
      </c>
      <c r="H1032" s="9" t="s">
        <v>3389</v>
      </c>
      <c r="I1032" s="9" t="s">
        <v>3390</v>
      </c>
      <c r="J1032" s="9"/>
      <c r="K1032" s="9"/>
      <c r="L1032" s="9"/>
      <c r="M1032" s="9"/>
      <c r="N1032" s="9"/>
      <c r="O1032" s="9"/>
      <c r="P1032" s="9"/>
      <c r="Q1032" s="9"/>
      <c r="R1032" s="9"/>
      <c r="S1032" s="9"/>
    </row>
    <row r="1033" spans="1:19" x14ac:dyDescent="0.2">
      <c r="A1033" t="s">
        <v>3391</v>
      </c>
      <c r="B1033" s="9" t="s">
        <v>43</v>
      </c>
      <c r="C1033" s="9"/>
      <c r="D1033" s="9" t="s">
        <v>3392</v>
      </c>
      <c r="E1033" s="9"/>
      <c r="F1033" s="9" t="s">
        <v>3393</v>
      </c>
      <c r="G1033" s="9"/>
      <c r="H1033" s="9"/>
      <c r="I1033" s="9" t="s">
        <v>3394</v>
      </c>
      <c r="J1033" s="9"/>
      <c r="K1033" s="9"/>
      <c r="L1033" s="9"/>
      <c r="M1033" s="9"/>
      <c r="N1033" s="9"/>
      <c r="O1033" s="9"/>
      <c r="P1033" s="9"/>
      <c r="Q1033" s="9"/>
      <c r="R1033" s="9"/>
      <c r="S1033" s="9"/>
    </row>
    <row r="1034" spans="1:19" x14ac:dyDescent="0.2">
      <c r="A1034" t="s">
        <v>3395</v>
      </c>
      <c r="B1034" s="9" t="s">
        <v>43</v>
      </c>
      <c r="C1034" s="9"/>
      <c r="D1034" s="9" t="s">
        <v>3392</v>
      </c>
      <c r="E1034" s="9"/>
      <c r="F1034" s="9" t="s">
        <v>3393</v>
      </c>
      <c r="G1034" s="9"/>
      <c r="H1034" s="9"/>
      <c r="I1034" s="9" t="s">
        <v>3396</v>
      </c>
      <c r="J1034" s="9"/>
      <c r="K1034" s="9"/>
      <c r="L1034" s="9"/>
      <c r="M1034" s="9"/>
      <c r="N1034" s="9"/>
      <c r="O1034" s="9"/>
      <c r="P1034" s="9"/>
      <c r="Q1034" s="9"/>
      <c r="R1034" s="9"/>
      <c r="S1034" s="9"/>
    </row>
    <row r="1035" spans="1:19" x14ac:dyDescent="0.2">
      <c r="A1035" t="s">
        <v>3397</v>
      </c>
      <c r="B1035" s="9" t="s">
        <v>43</v>
      </c>
      <c r="C1035" s="9" t="s">
        <v>43</v>
      </c>
      <c r="D1035" s="9" t="s">
        <v>3398</v>
      </c>
      <c r="E1035" s="9" t="s">
        <v>3321</v>
      </c>
      <c r="F1035" s="9" t="s">
        <v>3399</v>
      </c>
      <c r="G1035" s="9" t="s">
        <v>3400</v>
      </c>
      <c r="H1035" s="9" t="s">
        <v>3401</v>
      </c>
      <c r="I1035" s="9" t="s">
        <v>3402</v>
      </c>
      <c r="J1035" s="9"/>
      <c r="K1035" s="9"/>
      <c r="L1035" s="9"/>
      <c r="M1035" s="9"/>
      <c r="N1035" s="9"/>
      <c r="O1035" s="9"/>
      <c r="P1035" s="9"/>
      <c r="Q1035" s="9"/>
      <c r="R1035" s="9"/>
      <c r="S1035" s="9"/>
    </row>
    <row r="1036" spans="1:19" x14ac:dyDescent="0.2">
      <c r="A1036" t="s">
        <v>3403</v>
      </c>
      <c r="B1036" s="9" t="s">
        <v>43</v>
      </c>
      <c r="C1036" s="9"/>
      <c r="D1036" s="9" t="s">
        <v>3404</v>
      </c>
      <c r="E1036" s="9"/>
      <c r="F1036" s="9" t="s">
        <v>3405</v>
      </c>
      <c r="G1036" s="9"/>
      <c r="H1036" s="9"/>
      <c r="I1036" s="9" t="s">
        <v>3406</v>
      </c>
      <c r="J1036" s="9"/>
      <c r="K1036" s="9"/>
      <c r="L1036" s="9"/>
      <c r="M1036" s="9"/>
      <c r="N1036" s="9"/>
      <c r="O1036" s="9"/>
      <c r="P1036" s="9"/>
      <c r="Q1036" s="9"/>
      <c r="R1036" s="9"/>
      <c r="S1036" s="9"/>
    </row>
    <row r="1037" spans="1:19" x14ac:dyDescent="0.2">
      <c r="A1037" t="s">
        <v>3407</v>
      </c>
      <c r="B1037" s="9" t="s">
        <v>43</v>
      </c>
      <c r="C1037" s="9"/>
      <c r="D1037" s="9" t="s">
        <v>3408</v>
      </c>
      <c r="E1037" s="9"/>
      <c r="F1037" s="9" t="s">
        <v>3409</v>
      </c>
      <c r="G1037" s="9"/>
      <c r="H1037" s="9" t="s">
        <v>3410</v>
      </c>
      <c r="I1037" s="9" t="s">
        <v>3411</v>
      </c>
      <c r="J1037" s="9"/>
      <c r="K1037" s="9"/>
      <c r="L1037" s="9"/>
      <c r="M1037" s="9"/>
      <c r="N1037" s="9"/>
      <c r="O1037" s="9"/>
      <c r="P1037" s="9"/>
      <c r="Q1037" s="9"/>
      <c r="R1037" s="9"/>
      <c r="S1037" s="9"/>
    </row>
    <row r="1038" spans="1:19" x14ac:dyDescent="0.2">
      <c r="A1038" t="s">
        <v>3412</v>
      </c>
      <c r="B1038" s="9" t="s">
        <v>43</v>
      </c>
      <c r="C1038" s="9"/>
      <c r="D1038" s="9" t="s">
        <v>3413</v>
      </c>
      <c r="E1038" s="9"/>
      <c r="F1038" s="9" t="s">
        <v>3235</v>
      </c>
      <c r="G1038" s="9"/>
      <c r="H1038" s="9" t="s">
        <v>3414</v>
      </c>
      <c r="I1038" s="9" t="s">
        <v>3415</v>
      </c>
      <c r="J1038" s="9"/>
      <c r="K1038" s="9"/>
      <c r="L1038" s="9"/>
      <c r="M1038" s="9"/>
      <c r="N1038" s="9"/>
      <c r="O1038" s="9"/>
      <c r="P1038" s="9"/>
      <c r="Q1038" s="9"/>
      <c r="R1038" s="9"/>
      <c r="S1038" s="9"/>
    </row>
    <row r="1039" spans="1:19" x14ac:dyDescent="0.2">
      <c r="A1039" t="s">
        <v>3416</v>
      </c>
      <c r="B1039" s="9" t="s">
        <v>32</v>
      </c>
      <c r="C1039" s="9"/>
      <c r="D1039" s="9" t="s">
        <v>3417</v>
      </c>
      <c r="E1039" s="9" t="s">
        <v>3321</v>
      </c>
      <c r="F1039" s="9" t="s">
        <v>3418</v>
      </c>
      <c r="G1039" s="9" t="s">
        <v>2690</v>
      </c>
      <c r="H1039" s="9" t="s">
        <v>3419</v>
      </c>
      <c r="I1039" s="9" t="s">
        <v>3420</v>
      </c>
      <c r="J1039" s="9"/>
      <c r="K1039" s="9"/>
      <c r="L1039" s="9"/>
      <c r="M1039" s="9"/>
      <c r="N1039" s="9"/>
      <c r="O1039" s="9"/>
      <c r="P1039" s="9"/>
      <c r="Q1039" s="9"/>
      <c r="R1039" s="9"/>
      <c r="S1039" s="9"/>
    </row>
    <row r="1040" spans="1:19" x14ac:dyDescent="0.2">
      <c r="A1040" t="s">
        <v>3426</v>
      </c>
      <c r="B1040" s="9" t="s">
        <v>43</v>
      </c>
      <c r="C1040" s="9" t="s">
        <v>43</v>
      </c>
      <c r="D1040" s="9" t="s">
        <v>3427</v>
      </c>
      <c r="E1040" s="9" t="s">
        <v>3321</v>
      </c>
      <c r="F1040" s="9" t="s">
        <v>3428</v>
      </c>
      <c r="G1040" s="9" t="s">
        <v>3429</v>
      </c>
      <c r="H1040" s="9"/>
      <c r="I1040" s="9" t="s">
        <v>3430</v>
      </c>
      <c r="J1040" s="9"/>
      <c r="K1040" s="9"/>
      <c r="L1040" s="9"/>
      <c r="M1040" s="9"/>
      <c r="N1040" s="9"/>
      <c r="O1040" s="9"/>
      <c r="P1040" s="9"/>
      <c r="Q1040" s="9"/>
      <c r="R1040" s="9"/>
      <c r="S1040" s="9"/>
    </row>
    <row r="1041" spans="1:19" x14ac:dyDescent="0.2">
      <c r="A1041" t="s">
        <v>3431</v>
      </c>
      <c r="B1041" s="9" t="s">
        <v>128</v>
      </c>
      <c r="C1041" s="9" t="s">
        <v>2735</v>
      </c>
      <c r="D1041" s="9" t="s">
        <v>3432</v>
      </c>
      <c r="E1041" s="9" t="s">
        <v>3321</v>
      </c>
      <c r="F1041" s="9" t="s">
        <v>3433</v>
      </c>
      <c r="G1041" s="9"/>
      <c r="H1041" s="9"/>
      <c r="I1041" s="9" t="s">
        <v>3434</v>
      </c>
      <c r="J1041" s="9"/>
      <c r="K1041" s="9"/>
      <c r="L1041" s="9"/>
      <c r="M1041" s="9"/>
      <c r="N1041" s="9"/>
      <c r="O1041" s="9"/>
      <c r="P1041" s="9"/>
      <c r="Q1041" s="9"/>
      <c r="R1041" s="9"/>
      <c r="S1041" s="9"/>
    </row>
    <row r="1042" spans="1:19" x14ac:dyDescent="0.2">
      <c r="A1042" t="s">
        <v>3435</v>
      </c>
      <c r="B1042" s="9" t="s">
        <v>147</v>
      </c>
      <c r="C1042" s="9"/>
      <c r="D1042" s="9" t="s">
        <v>3436</v>
      </c>
      <c r="E1042" s="9" t="s">
        <v>3321</v>
      </c>
      <c r="F1042" s="9" t="s">
        <v>2578</v>
      </c>
      <c r="G1042" s="9" t="s">
        <v>2577</v>
      </c>
      <c r="H1042" s="9" t="s">
        <v>3437</v>
      </c>
      <c r="I1042" s="9" t="s">
        <v>3438</v>
      </c>
      <c r="J1042" s="9"/>
      <c r="K1042" s="9"/>
      <c r="L1042" s="9"/>
      <c r="M1042" s="9"/>
      <c r="N1042" s="9"/>
      <c r="O1042" s="9"/>
      <c r="P1042" s="9"/>
      <c r="Q1042" s="9"/>
      <c r="R1042" s="9"/>
      <c r="S1042" s="9"/>
    </row>
    <row r="1043" spans="1:19" x14ac:dyDescent="0.2">
      <c r="A1043" t="s">
        <v>3439</v>
      </c>
      <c r="B1043" s="9" t="s">
        <v>128</v>
      </c>
      <c r="C1043" s="9" t="s">
        <v>43</v>
      </c>
      <c r="D1043" s="9" t="s">
        <v>3440</v>
      </c>
      <c r="E1043" s="9" t="s">
        <v>3321</v>
      </c>
      <c r="F1043" s="9" t="s">
        <v>2822</v>
      </c>
      <c r="G1043" s="9" t="s">
        <v>3441</v>
      </c>
      <c r="H1043" s="9" t="s">
        <v>3442</v>
      </c>
      <c r="I1043" s="9" t="s">
        <v>3443</v>
      </c>
      <c r="J1043" s="9"/>
      <c r="K1043" s="9"/>
      <c r="L1043" s="9"/>
      <c r="M1043" s="9"/>
      <c r="N1043" s="9"/>
      <c r="O1043" s="9"/>
      <c r="P1043" s="9"/>
      <c r="Q1043" s="9"/>
      <c r="R1043" s="9"/>
      <c r="S1043" s="9"/>
    </row>
    <row r="1044" spans="1:19" x14ac:dyDescent="0.2">
      <c r="A1044" t="s">
        <v>3444</v>
      </c>
      <c r="B1044" s="9" t="s">
        <v>43</v>
      </c>
      <c r="C1044" s="9" t="s">
        <v>43</v>
      </c>
      <c r="D1044" s="9" t="s">
        <v>3445</v>
      </c>
      <c r="E1044" s="9" t="s">
        <v>3321</v>
      </c>
      <c r="F1044" s="9" t="s">
        <v>3446</v>
      </c>
      <c r="G1044" s="9" t="s">
        <v>3447</v>
      </c>
      <c r="H1044" s="9" t="s">
        <v>3448</v>
      </c>
      <c r="I1044" s="9" t="s">
        <v>3449</v>
      </c>
      <c r="J1044" s="9"/>
      <c r="K1044" s="9"/>
      <c r="L1044" s="9"/>
      <c r="M1044" s="9"/>
      <c r="N1044" s="9"/>
      <c r="O1044" s="9"/>
      <c r="P1044" s="9"/>
      <c r="Q1044" s="9"/>
      <c r="R1044" s="9"/>
      <c r="S1044" s="9"/>
    </row>
    <row r="1045" spans="1:19" x14ac:dyDescent="0.2">
      <c r="A1045" t="s">
        <v>3450</v>
      </c>
      <c r="B1045" s="9" t="s">
        <v>147</v>
      </c>
      <c r="C1045" s="9"/>
      <c r="D1045" s="9" t="s">
        <v>3451</v>
      </c>
      <c r="E1045" s="9" t="s">
        <v>3321</v>
      </c>
      <c r="F1045" s="9" t="s">
        <v>3235</v>
      </c>
      <c r="G1045" s="9"/>
      <c r="H1045" s="9" t="s">
        <v>3452</v>
      </c>
      <c r="I1045" s="9" t="s">
        <v>3453</v>
      </c>
      <c r="J1045" s="9"/>
      <c r="K1045" s="9"/>
      <c r="L1045" s="9"/>
      <c r="M1045" s="9"/>
      <c r="N1045" s="9"/>
      <c r="O1045" s="9"/>
      <c r="P1045" s="9"/>
      <c r="Q1045" s="9"/>
      <c r="R1045" s="9"/>
      <c r="S1045" s="9"/>
    </row>
    <row r="1046" spans="1:19" x14ac:dyDescent="0.2">
      <c r="A1046" t="s">
        <v>3454</v>
      </c>
      <c r="B1046" s="9" t="s">
        <v>2443</v>
      </c>
      <c r="C1046" s="9"/>
      <c r="D1046" s="9" t="s">
        <v>3455</v>
      </c>
      <c r="E1046" s="9" t="s">
        <v>3456</v>
      </c>
      <c r="F1046" s="9" t="s">
        <v>3457</v>
      </c>
      <c r="G1046" s="9"/>
      <c r="H1046" s="9"/>
      <c r="I1046" s="9" t="s">
        <v>3458</v>
      </c>
      <c r="J1046" s="9"/>
      <c r="K1046" s="9"/>
      <c r="L1046" s="9"/>
      <c r="M1046" s="9"/>
      <c r="N1046" s="9"/>
      <c r="O1046" s="9"/>
      <c r="P1046" s="9"/>
      <c r="Q1046" s="9"/>
      <c r="R1046" s="9"/>
      <c r="S1046" s="9"/>
    </row>
    <row r="1047" spans="1:19" x14ac:dyDescent="0.2">
      <c r="A1047" t="s">
        <v>3459</v>
      </c>
      <c r="B1047" s="9" t="s">
        <v>128</v>
      </c>
      <c r="C1047" s="9" t="s">
        <v>43</v>
      </c>
      <c r="D1047" s="9" t="s">
        <v>3460</v>
      </c>
      <c r="E1047" s="9" t="s">
        <v>3321</v>
      </c>
      <c r="F1047" s="9" t="s">
        <v>3461</v>
      </c>
      <c r="G1047" s="9" t="s">
        <v>3462</v>
      </c>
      <c r="H1047" s="9"/>
      <c r="I1047" s="9" t="s">
        <v>3463</v>
      </c>
      <c r="J1047" s="9"/>
      <c r="K1047" s="9"/>
      <c r="L1047" s="9"/>
      <c r="M1047" s="9"/>
      <c r="N1047" s="9"/>
      <c r="O1047" s="9"/>
      <c r="P1047" s="9"/>
      <c r="Q1047" s="9"/>
      <c r="R1047" s="9"/>
      <c r="S1047" s="9"/>
    </row>
    <row r="1048" spans="1:19" x14ac:dyDescent="0.2">
      <c r="A1048" t="s">
        <v>3464</v>
      </c>
      <c r="B1048" s="9" t="s">
        <v>32</v>
      </c>
      <c r="C1048" s="9" t="s">
        <v>43</v>
      </c>
      <c r="D1048" s="9" t="s">
        <v>3465</v>
      </c>
      <c r="E1048" s="9"/>
      <c r="F1048" s="9" t="s">
        <v>3466</v>
      </c>
      <c r="G1048" s="9"/>
      <c r="H1048" s="9"/>
      <c r="I1048" s="9" t="s">
        <v>3467</v>
      </c>
      <c r="J1048" s="9"/>
      <c r="K1048" s="9"/>
      <c r="L1048" s="9"/>
      <c r="M1048" s="9"/>
      <c r="N1048" s="9"/>
      <c r="O1048" s="9"/>
      <c r="P1048" s="9"/>
      <c r="Q1048" s="9"/>
      <c r="R1048" s="9"/>
      <c r="S1048" s="9"/>
    </row>
    <row r="1049" spans="1:19" x14ac:dyDescent="0.2">
      <c r="A1049" t="s">
        <v>3468</v>
      </c>
      <c r="B1049" s="9" t="s">
        <v>43</v>
      </c>
      <c r="C1049" s="9"/>
      <c r="D1049" s="9" t="s">
        <v>3469</v>
      </c>
      <c r="E1049" s="9"/>
      <c r="F1049" s="9" t="s">
        <v>3470</v>
      </c>
      <c r="G1049" s="9"/>
      <c r="H1049" s="9"/>
      <c r="I1049" s="9" t="s">
        <v>3471</v>
      </c>
      <c r="J1049" s="9"/>
      <c r="K1049" s="9"/>
      <c r="L1049" s="9"/>
      <c r="M1049" s="9"/>
      <c r="N1049" s="9"/>
      <c r="O1049" s="9"/>
      <c r="P1049" s="9"/>
      <c r="Q1049" s="9"/>
      <c r="R1049" s="9"/>
      <c r="S1049" s="9"/>
    </row>
    <row r="1050" spans="1:19" x14ac:dyDescent="0.2">
      <c r="A1050" t="s">
        <v>3472</v>
      </c>
      <c r="B1050" s="9" t="s">
        <v>2443</v>
      </c>
      <c r="C1050" s="9"/>
      <c r="D1050" s="9" t="s">
        <v>3473</v>
      </c>
      <c r="E1050" s="9" t="s">
        <v>3474</v>
      </c>
      <c r="F1050" s="9" t="s">
        <v>3475</v>
      </c>
      <c r="G1050" s="9" t="s">
        <v>3476</v>
      </c>
      <c r="H1050" s="9" t="s">
        <v>3477</v>
      </c>
      <c r="I1050" s="9" t="s">
        <v>3478</v>
      </c>
      <c r="J1050" s="9"/>
      <c r="K1050" s="9"/>
      <c r="L1050" s="9"/>
      <c r="M1050" s="9"/>
      <c r="N1050" s="9"/>
      <c r="O1050" s="9"/>
      <c r="P1050" s="9"/>
      <c r="Q1050" s="9"/>
      <c r="R1050" s="9"/>
      <c r="S1050" s="9"/>
    </row>
    <row r="1051" spans="1:19" x14ac:dyDescent="0.2">
      <c r="A1051" t="s">
        <v>3479</v>
      </c>
      <c r="B1051" s="9" t="s">
        <v>43</v>
      </c>
      <c r="C1051" s="9"/>
      <c r="D1051" s="9" t="s">
        <v>3141</v>
      </c>
      <c r="E1051" s="9"/>
      <c r="F1051" s="9" t="s">
        <v>3480</v>
      </c>
      <c r="G1051" s="9"/>
      <c r="H1051" s="9"/>
      <c r="I1051" s="9" t="s">
        <v>3481</v>
      </c>
      <c r="J1051" s="9"/>
      <c r="K1051" s="9"/>
      <c r="L1051" s="9"/>
      <c r="M1051" s="9"/>
      <c r="N1051" s="9"/>
      <c r="O1051" s="9"/>
      <c r="P1051" s="9"/>
      <c r="Q1051" s="9"/>
      <c r="R1051" s="9"/>
      <c r="S1051" s="9"/>
    </row>
    <row r="1052" spans="1:19" x14ac:dyDescent="0.2">
      <c r="A1052" t="s">
        <v>3482</v>
      </c>
      <c r="B1052" s="9" t="s">
        <v>43</v>
      </c>
      <c r="C1052" s="9"/>
      <c r="D1052" s="9" t="s">
        <v>3483</v>
      </c>
      <c r="E1052" s="9"/>
      <c r="F1052" s="9" t="s">
        <v>3484</v>
      </c>
      <c r="G1052" s="9"/>
      <c r="H1052" s="9"/>
      <c r="I1052" s="9" t="s">
        <v>3485</v>
      </c>
      <c r="J1052" s="9"/>
      <c r="K1052" s="9"/>
      <c r="L1052" s="9"/>
      <c r="M1052" s="9"/>
      <c r="N1052" s="9"/>
      <c r="O1052" s="9"/>
      <c r="P1052" s="9"/>
      <c r="Q1052" s="9"/>
      <c r="R1052" s="9"/>
      <c r="S1052" s="9"/>
    </row>
    <row r="1053" spans="1:19" x14ac:dyDescent="0.2">
      <c r="A1053" t="s">
        <v>3486</v>
      </c>
      <c r="B1053" s="9" t="s">
        <v>43</v>
      </c>
      <c r="C1053" s="9"/>
      <c r="D1053" s="9" t="s">
        <v>3487</v>
      </c>
      <c r="E1053" s="9"/>
      <c r="F1053" s="9" t="s">
        <v>3488</v>
      </c>
      <c r="G1053" s="9"/>
      <c r="H1053" s="9"/>
      <c r="I1053" s="9" t="s">
        <v>3489</v>
      </c>
      <c r="J1053" s="9"/>
      <c r="K1053" s="9"/>
      <c r="L1053" s="9"/>
      <c r="M1053" s="9"/>
      <c r="N1053" s="9"/>
      <c r="O1053" s="9"/>
      <c r="P1053" s="9"/>
      <c r="Q1053" s="9"/>
      <c r="R1053" s="9"/>
      <c r="S1053" s="9"/>
    </row>
    <row r="1054" spans="1:19" x14ac:dyDescent="0.2">
      <c r="A1054" t="s">
        <v>3490</v>
      </c>
      <c r="B1054" s="9" t="s">
        <v>147</v>
      </c>
      <c r="C1054" s="9"/>
      <c r="D1054" s="9" t="s">
        <v>3491</v>
      </c>
      <c r="E1054" s="9" t="s">
        <v>3321</v>
      </c>
      <c r="F1054" s="9" t="s">
        <v>3492</v>
      </c>
      <c r="G1054" s="9"/>
      <c r="H1054" s="9" t="s">
        <v>3493</v>
      </c>
      <c r="I1054" s="9" t="s">
        <v>3494</v>
      </c>
      <c r="J1054" s="9"/>
      <c r="K1054" s="9"/>
      <c r="L1054" s="9"/>
      <c r="M1054" s="9"/>
      <c r="N1054" s="9"/>
      <c r="O1054" s="9"/>
      <c r="P1054" s="9"/>
      <c r="Q1054" s="9"/>
      <c r="R1054" s="9"/>
      <c r="S1054" s="9"/>
    </row>
    <row r="1055" spans="1:19" x14ac:dyDescent="0.2">
      <c r="A1055" t="s">
        <v>3495</v>
      </c>
      <c r="B1055" s="9" t="s">
        <v>32</v>
      </c>
      <c r="C1055" s="9"/>
      <c r="D1055" s="9" t="s">
        <v>3496</v>
      </c>
      <c r="E1055" s="9" t="s">
        <v>3321</v>
      </c>
      <c r="F1055" s="9" t="s">
        <v>3033</v>
      </c>
      <c r="G1055" s="9" t="s">
        <v>2987</v>
      </c>
      <c r="H1055" s="9" t="s">
        <v>3497</v>
      </c>
      <c r="I1055" s="9" t="s">
        <v>3498</v>
      </c>
      <c r="J1055" s="9"/>
      <c r="K1055" s="9"/>
      <c r="L1055" s="9"/>
      <c r="M1055" s="9"/>
      <c r="N1055" s="9"/>
      <c r="O1055" s="9"/>
      <c r="P1055" s="9"/>
      <c r="Q1055" s="9"/>
      <c r="R1055" s="9"/>
      <c r="S1055" s="9"/>
    </row>
    <row r="1056" spans="1:19" x14ac:dyDescent="0.2">
      <c r="A1056" t="s">
        <v>3499</v>
      </c>
      <c r="B1056" s="9" t="s">
        <v>32</v>
      </c>
      <c r="C1056" s="9"/>
      <c r="D1056" s="9" t="s">
        <v>3500</v>
      </c>
      <c r="E1056" s="9" t="s">
        <v>3321</v>
      </c>
      <c r="F1056" s="9" t="s">
        <v>3033</v>
      </c>
      <c r="G1056" s="9" t="s">
        <v>2987</v>
      </c>
      <c r="H1056" s="9" t="s">
        <v>3497</v>
      </c>
      <c r="I1056" s="9" t="s">
        <v>3501</v>
      </c>
      <c r="J1056" s="9"/>
      <c r="K1056" s="9"/>
      <c r="L1056" s="9"/>
      <c r="M1056" s="9"/>
      <c r="N1056" s="9"/>
      <c r="O1056" s="9"/>
      <c r="P1056" s="9"/>
      <c r="Q1056" s="9"/>
      <c r="R1056" s="9"/>
      <c r="S1056" s="9"/>
    </row>
    <row r="1057" spans="1:19" x14ac:dyDescent="0.2">
      <c r="A1057" t="s">
        <v>3502</v>
      </c>
      <c r="B1057" s="9" t="s">
        <v>128</v>
      </c>
      <c r="C1057" s="9" t="s">
        <v>43</v>
      </c>
      <c r="D1057" s="9" t="s">
        <v>3503</v>
      </c>
      <c r="E1057" s="9"/>
      <c r="F1057" s="9" t="s">
        <v>3457</v>
      </c>
      <c r="G1057" s="9"/>
      <c r="H1057" s="9"/>
      <c r="I1057" s="9" t="s">
        <v>3504</v>
      </c>
      <c r="J1057" s="9"/>
      <c r="K1057" s="9"/>
      <c r="L1057" s="9"/>
      <c r="M1057" s="9"/>
      <c r="N1057" s="9"/>
      <c r="O1057" s="9"/>
      <c r="P1057" s="9"/>
      <c r="Q1057" s="9"/>
      <c r="R1057" s="9"/>
      <c r="S1057" s="9"/>
    </row>
    <row r="1058" spans="1:19" x14ac:dyDescent="0.2">
      <c r="A1058" t="s">
        <v>3505</v>
      </c>
      <c r="B1058" s="9" t="s">
        <v>32</v>
      </c>
      <c r="C1058" s="9"/>
      <c r="D1058" s="9" t="s">
        <v>3506</v>
      </c>
      <c r="E1058" s="9" t="s">
        <v>3321</v>
      </c>
      <c r="F1058" s="9" t="s">
        <v>2955</v>
      </c>
      <c r="G1058" s="9" t="s">
        <v>2954</v>
      </c>
      <c r="H1058" s="9" t="s">
        <v>3507</v>
      </c>
      <c r="I1058" s="9" t="s">
        <v>3508</v>
      </c>
      <c r="J1058" s="9"/>
      <c r="K1058" s="9"/>
      <c r="L1058" s="9"/>
      <c r="M1058" s="9"/>
      <c r="N1058" s="9"/>
      <c r="O1058" s="9"/>
      <c r="P1058" s="9"/>
      <c r="Q1058" s="9"/>
      <c r="R1058" s="9"/>
      <c r="S1058" s="9"/>
    </row>
    <row r="1059" spans="1:19" x14ac:dyDescent="0.2">
      <c r="A1059" t="s">
        <v>3509</v>
      </c>
      <c r="B1059" s="9" t="s">
        <v>2443</v>
      </c>
      <c r="C1059" s="9"/>
      <c r="D1059" s="9" t="s">
        <v>3510</v>
      </c>
      <c r="E1059" s="9" t="s">
        <v>3321</v>
      </c>
      <c r="F1059" s="9" t="s">
        <v>3511</v>
      </c>
      <c r="G1059" s="9"/>
      <c r="H1059" s="9" t="s">
        <v>3512</v>
      </c>
      <c r="I1059" s="9" t="s">
        <v>3513</v>
      </c>
      <c r="J1059" s="9"/>
      <c r="K1059" s="9"/>
      <c r="L1059" s="9"/>
      <c r="M1059" s="9"/>
      <c r="N1059" s="9"/>
      <c r="O1059" s="9"/>
      <c r="P1059" s="9"/>
      <c r="Q1059" s="9"/>
      <c r="R1059" s="9"/>
      <c r="S1059" s="9"/>
    </row>
    <row r="1060" spans="1:19" x14ac:dyDescent="0.2">
      <c r="A1060" t="s">
        <v>3514</v>
      </c>
      <c r="B1060" s="9" t="s">
        <v>43</v>
      </c>
      <c r="C1060" s="9" t="s">
        <v>43</v>
      </c>
      <c r="D1060" s="9" t="s">
        <v>3515</v>
      </c>
      <c r="E1060" s="9" t="s">
        <v>3321</v>
      </c>
      <c r="F1060" s="9" t="s">
        <v>3516</v>
      </c>
      <c r="G1060" s="9" t="s">
        <v>3517</v>
      </c>
      <c r="H1060" s="9" t="s">
        <v>3518</v>
      </c>
      <c r="I1060" s="9" t="s">
        <v>3519</v>
      </c>
      <c r="J1060" s="9"/>
      <c r="K1060" s="9"/>
      <c r="L1060" s="9"/>
      <c r="M1060" s="9"/>
      <c r="N1060" s="9"/>
      <c r="O1060" s="9"/>
      <c r="P1060" s="9"/>
      <c r="Q1060" s="9"/>
      <c r="R1060" s="9"/>
      <c r="S1060" s="9"/>
    </row>
    <row r="1061" spans="1:19" x14ac:dyDescent="0.2">
      <c r="A1061" t="s">
        <v>3520</v>
      </c>
      <c r="B1061" s="9" t="s">
        <v>43</v>
      </c>
      <c r="C1061" s="9"/>
      <c r="D1061" s="9" t="s">
        <v>3521</v>
      </c>
      <c r="E1061" s="9"/>
      <c r="F1061" s="9" t="s">
        <v>3522</v>
      </c>
      <c r="G1061" s="9"/>
      <c r="H1061" s="9"/>
      <c r="I1061" s="9" t="s">
        <v>3523</v>
      </c>
      <c r="J1061" s="9"/>
      <c r="K1061" s="9"/>
      <c r="L1061" s="9"/>
      <c r="M1061" s="9"/>
      <c r="N1061" s="9"/>
      <c r="O1061" s="9"/>
      <c r="P1061" s="9"/>
      <c r="Q1061" s="9"/>
      <c r="R1061" s="9"/>
      <c r="S1061" s="9"/>
    </row>
    <row r="1062" spans="1:19" x14ac:dyDescent="0.2">
      <c r="A1062" t="s">
        <v>3524</v>
      </c>
      <c r="B1062" s="9" t="s">
        <v>147</v>
      </c>
      <c r="C1062" s="9" t="s">
        <v>43</v>
      </c>
      <c r="D1062" s="9" t="s">
        <v>3525</v>
      </c>
      <c r="E1062" s="9"/>
      <c r="F1062" s="9" t="s">
        <v>3038</v>
      </c>
      <c r="G1062" s="9"/>
      <c r="H1062" s="9" t="s">
        <v>3526</v>
      </c>
      <c r="I1062" s="9" t="s">
        <v>3527</v>
      </c>
      <c r="J1062" s="9"/>
      <c r="K1062" s="9"/>
      <c r="L1062" s="9"/>
      <c r="M1062" s="9"/>
      <c r="N1062" s="9"/>
      <c r="O1062" s="9"/>
      <c r="P1062" s="9"/>
      <c r="Q1062" s="9"/>
      <c r="R1062" s="9"/>
      <c r="S1062" s="9"/>
    </row>
    <row r="1063" spans="1:19" x14ac:dyDescent="0.2">
      <c r="A1063" t="s">
        <v>3528</v>
      </c>
      <c r="B1063" s="9" t="s">
        <v>128</v>
      </c>
      <c r="C1063" s="9" t="s">
        <v>2789</v>
      </c>
      <c r="D1063" s="9" t="s">
        <v>3529</v>
      </c>
      <c r="E1063" s="9" t="s">
        <v>3321</v>
      </c>
      <c r="F1063" s="9" t="s">
        <v>3530</v>
      </c>
      <c r="G1063" s="9"/>
      <c r="H1063" s="9"/>
      <c r="I1063" s="9" t="s">
        <v>3531</v>
      </c>
      <c r="J1063" s="9"/>
      <c r="K1063" s="9"/>
      <c r="L1063" s="9"/>
      <c r="M1063" s="9"/>
      <c r="N1063" s="9"/>
      <c r="O1063" s="9"/>
      <c r="P1063" s="9"/>
      <c r="Q1063" s="9"/>
      <c r="R1063" s="9"/>
      <c r="S1063" s="9"/>
    </row>
    <row r="1064" spans="1:19" x14ac:dyDescent="0.2">
      <c r="A1064" t="s">
        <v>3532</v>
      </c>
      <c r="B1064" s="9" t="s">
        <v>2443</v>
      </c>
      <c r="C1064" s="9"/>
      <c r="D1064" s="9" t="s">
        <v>3533</v>
      </c>
      <c r="E1064" s="9" t="s">
        <v>3534</v>
      </c>
      <c r="F1064" s="9" t="s">
        <v>3535</v>
      </c>
      <c r="G1064" s="9" t="s">
        <v>3536</v>
      </c>
      <c r="H1064" s="9" t="s">
        <v>3537</v>
      </c>
      <c r="I1064" s="9" t="s">
        <v>3538</v>
      </c>
      <c r="J1064" s="9"/>
      <c r="K1064" s="9"/>
      <c r="L1064" s="9"/>
      <c r="M1064" s="9"/>
      <c r="N1064" s="9"/>
      <c r="O1064" s="9"/>
      <c r="P1064" s="9"/>
      <c r="Q1064" s="9"/>
      <c r="R1064" s="9"/>
      <c r="S1064" s="9"/>
    </row>
    <row r="1065" spans="1:19" x14ac:dyDescent="0.2">
      <c r="A1065" t="s">
        <v>3539</v>
      </c>
      <c r="B1065" s="9" t="s">
        <v>147</v>
      </c>
      <c r="C1065" s="9"/>
      <c r="D1065" s="9" t="s">
        <v>3540</v>
      </c>
      <c r="E1065" s="9" t="s">
        <v>3321</v>
      </c>
      <c r="F1065" s="9" t="s">
        <v>3541</v>
      </c>
      <c r="G1065" s="9" t="s">
        <v>3542</v>
      </c>
      <c r="H1065" s="9"/>
      <c r="I1065" s="9" t="s">
        <v>3543</v>
      </c>
      <c r="J1065" s="9"/>
      <c r="K1065" s="9"/>
      <c r="L1065" s="9"/>
      <c r="M1065" s="9"/>
      <c r="N1065" s="9"/>
      <c r="O1065" s="9"/>
      <c r="P1065" s="9"/>
      <c r="Q1065" s="9"/>
      <c r="R1065" s="9"/>
      <c r="S1065" s="9"/>
    </row>
    <row r="1066" spans="1:19" x14ac:dyDescent="0.2">
      <c r="A1066" t="s">
        <v>3544</v>
      </c>
      <c r="B1066" s="9" t="s">
        <v>43</v>
      </c>
      <c r="C1066" s="9"/>
      <c r="D1066" s="9" t="s">
        <v>3540</v>
      </c>
      <c r="E1066" s="9"/>
      <c r="F1066" s="9" t="s">
        <v>3541</v>
      </c>
      <c r="G1066" s="9"/>
      <c r="H1066" s="9"/>
      <c r="I1066" s="9" t="s">
        <v>3545</v>
      </c>
      <c r="J1066" s="9"/>
      <c r="K1066" s="9"/>
      <c r="L1066" s="9"/>
      <c r="M1066" s="9"/>
      <c r="N1066" s="9"/>
      <c r="O1066" s="9"/>
      <c r="P1066" s="9"/>
      <c r="Q1066" s="9"/>
      <c r="R1066" s="9"/>
      <c r="S1066" s="9"/>
    </row>
    <row r="1067" spans="1:19" x14ac:dyDescent="0.2">
      <c r="A1067" t="s">
        <v>3546</v>
      </c>
      <c r="B1067" s="9" t="s">
        <v>43</v>
      </c>
      <c r="C1067" s="9"/>
      <c r="D1067" s="9" t="s">
        <v>3547</v>
      </c>
      <c r="E1067" s="9"/>
      <c r="F1067" s="9" t="s">
        <v>3548</v>
      </c>
      <c r="G1067" s="9"/>
      <c r="H1067" s="9"/>
      <c r="I1067" s="9" t="s">
        <v>3549</v>
      </c>
      <c r="J1067" s="9"/>
      <c r="K1067" s="9"/>
      <c r="L1067" s="9"/>
      <c r="M1067" s="9"/>
      <c r="N1067" s="9"/>
      <c r="O1067" s="9"/>
      <c r="P1067" s="9"/>
      <c r="Q1067" s="9"/>
      <c r="R1067" s="9"/>
      <c r="S1067" s="9"/>
    </row>
    <row r="1068" spans="1:19" x14ac:dyDescent="0.2">
      <c r="A1068" t="s">
        <v>3550</v>
      </c>
      <c r="B1068" s="9" t="s">
        <v>128</v>
      </c>
      <c r="C1068" s="9" t="s">
        <v>43</v>
      </c>
      <c r="D1068" s="9" t="s">
        <v>3551</v>
      </c>
      <c r="E1068" s="9" t="s">
        <v>3321</v>
      </c>
      <c r="F1068" s="9" t="s">
        <v>2822</v>
      </c>
      <c r="G1068" s="9" t="s">
        <v>3441</v>
      </c>
      <c r="H1068" s="9" t="s">
        <v>3552</v>
      </c>
      <c r="I1068" s="9" t="s">
        <v>3553</v>
      </c>
      <c r="J1068" s="9"/>
      <c r="K1068" s="9"/>
      <c r="L1068" s="9"/>
      <c r="M1068" s="9"/>
      <c r="N1068" s="9"/>
      <c r="O1068" s="9"/>
      <c r="P1068" s="9"/>
      <c r="Q1068" s="9"/>
      <c r="R1068" s="9"/>
      <c r="S1068" s="9"/>
    </row>
    <row r="1069" spans="1:19" x14ac:dyDescent="0.2">
      <c r="A1069" t="s">
        <v>3554</v>
      </c>
      <c r="B1069" s="9" t="s">
        <v>147</v>
      </c>
      <c r="C1069" s="9" t="s">
        <v>43</v>
      </c>
      <c r="D1069" s="9" t="s">
        <v>3555</v>
      </c>
      <c r="E1069" s="9"/>
      <c r="F1069" s="9" t="s">
        <v>3556</v>
      </c>
      <c r="G1069" s="9" t="s">
        <v>3557</v>
      </c>
      <c r="H1069" s="9"/>
      <c r="I1069" s="9" t="s">
        <v>3558</v>
      </c>
      <c r="J1069" s="9"/>
      <c r="K1069" s="9"/>
      <c r="L1069" s="9"/>
      <c r="M1069" s="9"/>
      <c r="N1069" s="9"/>
      <c r="O1069" s="9"/>
      <c r="P1069" s="9"/>
      <c r="Q1069" s="9"/>
      <c r="R1069" s="9"/>
      <c r="S1069" s="9"/>
    </row>
    <row r="1070" spans="1:19" x14ac:dyDescent="0.2">
      <c r="A1070" t="s">
        <v>3559</v>
      </c>
      <c r="B1070" s="9" t="s">
        <v>128</v>
      </c>
      <c r="C1070" s="9" t="s">
        <v>2699</v>
      </c>
      <c r="D1070" s="9" t="s">
        <v>3560</v>
      </c>
      <c r="E1070" s="9" t="s">
        <v>3321</v>
      </c>
      <c r="F1070" s="9" t="s">
        <v>2915</v>
      </c>
      <c r="G1070" s="9"/>
      <c r="H1070" s="9" t="s">
        <v>3561</v>
      </c>
      <c r="I1070" s="9" t="s">
        <v>3562</v>
      </c>
      <c r="J1070" s="9"/>
      <c r="K1070" s="9"/>
      <c r="L1070" s="9"/>
      <c r="M1070" s="9"/>
      <c r="N1070" s="9"/>
      <c r="O1070" s="9"/>
      <c r="P1070" s="9"/>
      <c r="Q1070" s="9"/>
      <c r="R1070" s="9"/>
      <c r="S1070" s="9"/>
    </row>
    <row r="1071" spans="1:19" x14ac:dyDescent="0.2">
      <c r="A1071" t="s">
        <v>3563</v>
      </c>
      <c r="B1071" s="9" t="s">
        <v>32</v>
      </c>
      <c r="C1071" s="9"/>
      <c r="D1071" s="9" t="s">
        <v>3564</v>
      </c>
      <c r="E1071" s="9" t="s">
        <v>3321</v>
      </c>
      <c r="F1071" s="9" t="s">
        <v>3565</v>
      </c>
      <c r="G1071" s="9"/>
      <c r="H1071" s="9"/>
      <c r="I1071" s="9" t="s">
        <v>3566</v>
      </c>
      <c r="J1071" s="9"/>
      <c r="K1071" s="9"/>
      <c r="L1071" s="9"/>
      <c r="M1071" s="9"/>
      <c r="N1071" s="9"/>
      <c r="O1071" s="9"/>
      <c r="P1071" s="9"/>
      <c r="Q1071" s="9"/>
      <c r="R1071" s="9"/>
      <c r="S1071" s="9"/>
    </row>
    <row r="1072" spans="1:19" x14ac:dyDescent="0.2">
      <c r="A1072" t="s">
        <v>3567</v>
      </c>
      <c r="B1072" s="9" t="s">
        <v>43</v>
      </c>
      <c r="C1072" s="9"/>
      <c r="D1072" s="9" t="s">
        <v>3568</v>
      </c>
      <c r="E1072" s="9"/>
      <c r="F1072" s="9" t="s">
        <v>3569</v>
      </c>
      <c r="G1072" s="9" t="s">
        <v>2870</v>
      </c>
      <c r="H1072" s="9"/>
      <c r="I1072" s="9" t="s">
        <v>3570</v>
      </c>
      <c r="J1072" s="9"/>
      <c r="K1072" s="9"/>
      <c r="L1072" s="9"/>
      <c r="M1072" s="9"/>
      <c r="N1072" s="9"/>
      <c r="O1072" s="9"/>
      <c r="P1072" s="9"/>
      <c r="Q1072" s="9"/>
      <c r="R1072" s="9"/>
      <c r="S1072" s="9"/>
    </row>
    <row r="1073" spans="1:19" x14ac:dyDescent="0.2">
      <c r="A1073" t="s">
        <v>3571</v>
      </c>
      <c r="B1073" s="9" t="s">
        <v>128</v>
      </c>
      <c r="C1073" s="9" t="s">
        <v>2629</v>
      </c>
      <c r="D1073" s="9" t="s">
        <v>3572</v>
      </c>
      <c r="E1073" s="9" t="s">
        <v>3321</v>
      </c>
      <c r="F1073" s="9" t="s">
        <v>2644</v>
      </c>
      <c r="G1073" s="9" t="s">
        <v>2767</v>
      </c>
      <c r="H1073" s="9" t="s">
        <v>3573</v>
      </c>
      <c r="I1073" s="9" t="s">
        <v>3574</v>
      </c>
      <c r="J1073" s="9"/>
      <c r="K1073" s="9"/>
      <c r="L1073" s="9"/>
      <c r="M1073" s="9"/>
      <c r="N1073" s="9"/>
      <c r="O1073" s="9"/>
      <c r="P1073" s="9"/>
      <c r="Q1073" s="9"/>
      <c r="R1073" s="9"/>
      <c r="S1073" s="9"/>
    </row>
    <row r="1074" spans="1:19" x14ac:dyDescent="0.2">
      <c r="A1074" t="s">
        <v>43</v>
      </c>
      <c r="B1074" s="9" t="s">
        <v>43</v>
      </c>
      <c r="C1074" s="9" t="s">
        <v>43</v>
      </c>
      <c r="D1074" s="9" t="s">
        <v>3575</v>
      </c>
      <c r="E1074" s="9"/>
      <c r="F1074" s="9" t="s">
        <v>3576</v>
      </c>
      <c r="G1074" s="9"/>
      <c r="H1074" s="9" t="s">
        <v>3576</v>
      </c>
      <c r="I1074" s="9" t="s">
        <v>3577</v>
      </c>
      <c r="J1074" s="9"/>
      <c r="K1074" s="9"/>
      <c r="L1074" s="9"/>
      <c r="M1074" s="9"/>
      <c r="N1074" s="9"/>
      <c r="O1074" s="9"/>
      <c r="P1074" s="9"/>
      <c r="Q1074" s="9"/>
      <c r="R1074" s="9"/>
      <c r="S1074" s="9"/>
    </row>
    <row r="1075" spans="1:19" x14ac:dyDescent="0.2">
      <c r="A1075" t="s">
        <v>3578</v>
      </c>
      <c r="B1075" s="9" t="s">
        <v>128</v>
      </c>
      <c r="C1075" s="9" t="s">
        <v>3579</v>
      </c>
      <c r="D1075" s="9" t="s">
        <v>3580</v>
      </c>
      <c r="E1075" s="9" t="s">
        <v>3534</v>
      </c>
      <c r="F1075" s="9" t="s">
        <v>3457</v>
      </c>
      <c r="G1075" s="9"/>
      <c r="H1075" s="9" t="s">
        <v>3581</v>
      </c>
      <c r="I1075" s="9" t="s">
        <v>3582</v>
      </c>
      <c r="J1075" s="9"/>
      <c r="K1075" s="9"/>
      <c r="L1075" s="9"/>
      <c r="M1075" s="9"/>
      <c r="N1075" s="9"/>
      <c r="O1075" s="9"/>
      <c r="P1075" s="9"/>
      <c r="Q1075" s="9"/>
      <c r="R1075" s="9"/>
      <c r="S1075" s="9"/>
    </row>
    <row r="1076" spans="1:19" x14ac:dyDescent="0.2">
      <c r="A1076" t="s">
        <v>3588</v>
      </c>
      <c r="B1076" s="9" t="s">
        <v>43</v>
      </c>
      <c r="C1076" s="9"/>
      <c r="D1076" s="9" t="s">
        <v>3589</v>
      </c>
      <c r="E1076" s="9"/>
      <c r="F1076" s="9" t="s">
        <v>3590</v>
      </c>
      <c r="G1076" s="9"/>
      <c r="H1076" s="9"/>
      <c r="I1076" s="9" t="s">
        <v>3591</v>
      </c>
      <c r="J1076" s="9"/>
      <c r="K1076" s="9"/>
      <c r="L1076" s="9"/>
      <c r="M1076" s="9"/>
      <c r="N1076" s="9"/>
      <c r="O1076" s="9"/>
      <c r="P1076" s="9"/>
      <c r="Q1076" s="9"/>
      <c r="R1076" s="9"/>
      <c r="S1076" s="9"/>
    </row>
    <row r="1077" spans="1:19" x14ac:dyDescent="0.2">
      <c r="A1077" t="s">
        <v>3592</v>
      </c>
      <c r="B1077" s="9" t="s">
        <v>43</v>
      </c>
      <c r="C1077" s="9"/>
      <c r="D1077" s="9" t="s">
        <v>3593</v>
      </c>
      <c r="E1077" s="9"/>
      <c r="F1077" s="9" t="s">
        <v>3594</v>
      </c>
      <c r="G1077" s="9"/>
      <c r="H1077" s="9" t="s">
        <v>3595</v>
      </c>
      <c r="I1077" s="9" t="s">
        <v>3596</v>
      </c>
      <c r="J1077" s="9"/>
      <c r="K1077" s="9"/>
      <c r="L1077" s="9"/>
      <c r="M1077" s="9"/>
      <c r="N1077" s="9"/>
      <c r="O1077" s="9"/>
      <c r="P1077" s="9"/>
      <c r="Q1077" s="9"/>
      <c r="R1077" s="9"/>
      <c r="S1077" s="9"/>
    </row>
    <row r="1078" spans="1:19" x14ac:dyDescent="0.2">
      <c r="A1078" t="s">
        <v>3597</v>
      </c>
      <c r="B1078" s="9" t="s">
        <v>128</v>
      </c>
      <c r="C1078" s="9" t="s">
        <v>2789</v>
      </c>
      <c r="D1078" s="9" t="s">
        <v>3598</v>
      </c>
      <c r="E1078" s="9" t="s">
        <v>3321</v>
      </c>
      <c r="F1078" s="9" t="s">
        <v>2648</v>
      </c>
      <c r="G1078" s="9"/>
      <c r="H1078" s="9"/>
      <c r="I1078" s="9" t="s">
        <v>3599</v>
      </c>
      <c r="J1078" s="9"/>
      <c r="K1078" s="9"/>
      <c r="L1078" s="9"/>
      <c r="M1078" s="9"/>
      <c r="N1078" s="9"/>
      <c r="O1078" s="9"/>
      <c r="P1078" s="9"/>
      <c r="Q1078" s="9"/>
      <c r="R1078" s="9"/>
      <c r="S1078" s="9"/>
    </row>
    <row r="1079" spans="1:19" x14ac:dyDescent="0.2">
      <c r="A1079" t="s">
        <v>3600</v>
      </c>
      <c r="B1079" s="9" t="s">
        <v>2443</v>
      </c>
      <c r="C1079" s="9"/>
      <c r="D1079" s="9" t="s">
        <v>3601</v>
      </c>
      <c r="E1079" s="9" t="s">
        <v>3321</v>
      </c>
      <c r="F1079" s="9" t="s">
        <v>3602</v>
      </c>
      <c r="G1079" s="9" t="s">
        <v>3603</v>
      </c>
      <c r="H1079" s="9" t="s">
        <v>3604</v>
      </c>
      <c r="I1079" s="9" t="s">
        <v>3605</v>
      </c>
      <c r="J1079" s="9"/>
      <c r="K1079" s="9"/>
      <c r="L1079" s="9"/>
      <c r="M1079" s="9"/>
      <c r="N1079" s="9"/>
      <c r="O1079" s="9"/>
      <c r="P1079" s="9"/>
      <c r="Q1079" s="9"/>
      <c r="R1079" s="9"/>
      <c r="S1079" s="9"/>
    </row>
    <row r="1080" spans="1:19" x14ac:dyDescent="0.2">
      <c r="A1080" t="s">
        <v>3606</v>
      </c>
      <c r="B1080" s="9" t="s">
        <v>128</v>
      </c>
      <c r="C1080" s="9" t="s">
        <v>2699</v>
      </c>
      <c r="D1080" s="9" t="s">
        <v>3607</v>
      </c>
      <c r="E1080" s="9" t="s">
        <v>3321</v>
      </c>
      <c r="F1080" s="9" t="s">
        <v>2915</v>
      </c>
      <c r="G1080" s="9" t="s">
        <v>3608</v>
      </c>
      <c r="H1080" s="9"/>
      <c r="I1080" s="9" t="s">
        <v>3609</v>
      </c>
      <c r="J1080" s="9"/>
      <c r="K1080" s="9"/>
      <c r="L1080" s="9"/>
      <c r="M1080" s="9"/>
      <c r="N1080" s="9"/>
      <c r="O1080" s="9"/>
      <c r="P1080" s="9"/>
      <c r="Q1080" s="9"/>
      <c r="R1080" s="9"/>
      <c r="S1080" s="9"/>
    </row>
    <row r="1081" spans="1:19" x14ac:dyDescent="0.2">
      <c r="A1081" t="s">
        <v>3610</v>
      </c>
      <c r="B1081" s="9" t="s">
        <v>43</v>
      </c>
      <c r="C1081" s="9"/>
      <c r="D1081" s="9" t="s">
        <v>3611</v>
      </c>
      <c r="E1081" s="9"/>
      <c r="F1081" s="9" t="s">
        <v>3612</v>
      </c>
      <c r="G1081" s="9" t="s">
        <v>2690</v>
      </c>
      <c r="H1081" s="9" t="s">
        <v>3613</v>
      </c>
      <c r="I1081" s="9" t="s">
        <v>3614</v>
      </c>
      <c r="J1081" s="9"/>
      <c r="K1081" s="9"/>
      <c r="L1081" s="9"/>
      <c r="M1081" s="9"/>
      <c r="N1081" s="9"/>
      <c r="O1081" s="9"/>
      <c r="P1081" s="9"/>
      <c r="Q1081" s="9"/>
      <c r="R1081" s="9"/>
      <c r="S1081" s="9"/>
    </row>
    <row r="1082" spans="1:19" x14ac:dyDescent="0.2">
      <c r="A1082" t="s">
        <v>3615</v>
      </c>
      <c r="B1082" s="9" t="s">
        <v>128</v>
      </c>
      <c r="C1082" s="9" t="s">
        <v>2629</v>
      </c>
      <c r="D1082" s="9" t="s">
        <v>3616</v>
      </c>
      <c r="E1082" s="9" t="s">
        <v>3321</v>
      </c>
      <c r="F1082" s="9" t="s">
        <v>2644</v>
      </c>
      <c r="G1082" s="9" t="s">
        <v>2767</v>
      </c>
      <c r="H1082" s="9" t="s">
        <v>3617</v>
      </c>
      <c r="I1082" s="9" t="s">
        <v>3618</v>
      </c>
      <c r="J1082" s="9" t="s">
        <v>3619</v>
      </c>
      <c r="K1082" s="9"/>
      <c r="L1082" s="9" t="s">
        <v>2315</v>
      </c>
      <c r="M1082" s="9">
        <v>1841667</v>
      </c>
      <c r="N1082" s="9"/>
      <c r="O1082" s="9"/>
      <c r="P1082" s="9"/>
      <c r="Q1082" s="9"/>
      <c r="R1082" s="9"/>
      <c r="S1082" s="9"/>
    </row>
    <row r="1083" spans="1:19" x14ac:dyDescent="0.2">
      <c r="A1083" t="s">
        <v>3620</v>
      </c>
      <c r="B1083" s="9" t="s">
        <v>2443</v>
      </c>
      <c r="C1083" s="9"/>
      <c r="D1083" s="9" t="s">
        <v>3621</v>
      </c>
      <c r="E1083" s="9" t="s">
        <v>3321</v>
      </c>
      <c r="F1083" s="9" t="s">
        <v>3020</v>
      </c>
      <c r="G1083" s="9"/>
      <c r="H1083" s="9"/>
      <c r="I1083" s="9" t="s">
        <v>3622</v>
      </c>
      <c r="J1083" s="9" t="s">
        <v>3623</v>
      </c>
      <c r="K1083" s="9"/>
      <c r="L1083" s="11" t="s">
        <v>1631</v>
      </c>
      <c r="M1083" s="9"/>
      <c r="N1083" s="9"/>
      <c r="O1083" s="9"/>
      <c r="P1083" s="9"/>
      <c r="Q1083" s="9"/>
      <c r="R1083" s="9"/>
      <c r="S1083" s="9"/>
    </row>
    <row r="1084" spans="1:19" x14ac:dyDescent="0.2">
      <c r="A1084" t="s">
        <v>3624</v>
      </c>
      <c r="B1084" s="9" t="s">
        <v>128</v>
      </c>
      <c r="C1084" s="9" t="s">
        <v>43</v>
      </c>
      <c r="D1084" s="9" t="s">
        <v>3625</v>
      </c>
      <c r="E1084" s="9" t="s">
        <v>3626</v>
      </c>
      <c r="F1084" s="9" t="s">
        <v>3627</v>
      </c>
      <c r="G1084" s="9"/>
      <c r="H1084" s="9" t="s">
        <v>3628</v>
      </c>
      <c r="I1084" s="9" t="s">
        <v>3629</v>
      </c>
      <c r="J1084" s="9" t="s">
        <v>3630</v>
      </c>
      <c r="K1084" s="9"/>
      <c r="L1084" s="9" t="s">
        <v>3631</v>
      </c>
      <c r="M1084" s="9">
        <v>1841338</v>
      </c>
      <c r="N1084" s="9"/>
      <c r="O1084" s="9"/>
      <c r="P1084" s="9"/>
      <c r="Q1084" s="9"/>
      <c r="R1084" s="9"/>
      <c r="S1084" s="9"/>
    </row>
    <row r="1085" spans="1:19" x14ac:dyDescent="0.2">
      <c r="A1085" t="s">
        <v>3632</v>
      </c>
      <c r="B1085" s="9" t="s">
        <v>128</v>
      </c>
      <c r="C1085" s="9" t="s">
        <v>43</v>
      </c>
      <c r="D1085" s="9" t="s">
        <v>3633</v>
      </c>
      <c r="E1085" s="9" t="s">
        <v>3321</v>
      </c>
      <c r="F1085" s="9" t="s">
        <v>3634</v>
      </c>
      <c r="G1085" s="9"/>
      <c r="H1085" s="9"/>
      <c r="I1085" s="9" t="s">
        <v>3635</v>
      </c>
      <c r="J1085" s="9" t="s">
        <v>3636</v>
      </c>
      <c r="K1085" s="9"/>
      <c r="L1085" s="11" t="s">
        <v>1631</v>
      </c>
      <c r="M1085" s="9"/>
      <c r="N1085" s="9"/>
      <c r="O1085" s="9"/>
      <c r="P1085" s="9"/>
      <c r="Q1085" s="9"/>
      <c r="R1085" s="9"/>
      <c r="S1085" s="9"/>
    </row>
    <row r="1086" spans="1:19" x14ac:dyDescent="0.2">
      <c r="A1086" t="s">
        <v>3637</v>
      </c>
      <c r="B1086" s="9" t="s">
        <v>128</v>
      </c>
      <c r="C1086" s="9" t="s">
        <v>2699</v>
      </c>
      <c r="D1086" s="9" t="s">
        <v>3638</v>
      </c>
      <c r="E1086" s="9" t="s">
        <v>3321</v>
      </c>
      <c r="F1086" s="9" t="s">
        <v>2929</v>
      </c>
      <c r="G1086" s="9"/>
      <c r="H1086" s="9"/>
      <c r="I1086" s="9" t="s">
        <v>3639</v>
      </c>
      <c r="J1086" s="9" t="s">
        <v>3640</v>
      </c>
      <c r="K1086" s="9"/>
      <c r="L1086" s="11" t="s">
        <v>1631</v>
      </c>
      <c r="M1086" s="9"/>
      <c r="N1086" s="9"/>
      <c r="O1086" s="9"/>
      <c r="P1086" s="9"/>
      <c r="Q1086" s="9"/>
      <c r="R1086" s="9"/>
      <c r="S1086" s="9"/>
    </row>
    <row r="1087" spans="1:19" x14ac:dyDescent="0.2">
      <c r="A1087" t="s">
        <v>3641</v>
      </c>
      <c r="B1087" s="9" t="s">
        <v>43</v>
      </c>
      <c r="C1087" s="9"/>
      <c r="D1087" s="9" t="s">
        <v>3642</v>
      </c>
      <c r="E1087" s="9"/>
      <c r="F1087" s="9" t="s">
        <v>2510</v>
      </c>
      <c r="G1087" s="9"/>
      <c r="H1087" s="9" t="s">
        <v>2666</v>
      </c>
      <c r="I1087" s="9" t="s">
        <v>3643</v>
      </c>
      <c r="J1087" s="9" t="s">
        <v>3644</v>
      </c>
      <c r="K1087" s="9"/>
      <c r="L1087" s="9"/>
      <c r="M1087" s="9"/>
      <c r="N1087" s="9"/>
      <c r="O1087" s="9"/>
      <c r="P1087" s="9"/>
      <c r="Q1087" s="9"/>
      <c r="R1087" s="9"/>
      <c r="S1087" s="9"/>
    </row>
    <row r="1088" spans="1:19" x14ac:dyDescent="0.2">
      <c r="A1088" t="s">
        <v>3645</v>
      </c>
      <c r="B1088" s="9" t="s">
        <v>128</v>
      </c>
      <c r="C1088" s="9" t="s">
        <v>2629</v>
      </c>
      <c r="D1088" s="9" t="s">
        <v>3646</v>
      </c>
      <c r="E1088" s="9" t="s">
        <v>3321</v>
      </c>
      <c r="F1088" s="9" t="s">
        <v>2644</v>
      </c>
      <c r="G1088" s="9" t="s">
        <v>2767</v>
      </c>
      <c r="H1088" s="9" t="s">
        <v>3647</v>
      </c>
      <c r="I1088" s="9" t="s">
        <v>3648</v>
      </c>
      <c r="J1088" s="9" t="s">
        <v>3649</v>
      </c>
      <c r="K1088" s="9"/>
      <c r="L1088" s="9" t="s">
        <v>2315</v>
      </c>
      <c r="M1088" s="9">
        <v>1841667</v>
      </c>
      <c r="N1088" s="9"/>
      <c r="O1088" s="9"/>
      <c r="P1088" s="9"/>
      <c r="Q1088" s="9"/>
      <c r="R1088" s="9"/>
      <c r="S1088" s="9"/>
    </row>
    <row r="1089" spans="1:19" x14ac:dyDescent="0.2">
      <c r="A1089" t="s">
        <v>3650</v>
      </c>
      <c r="B1089" s="9" t="s">
        <v>43</v>
      </c>
      <c r="C1089" s="9"/>
      <c r="D1089" s="9" t="s">
        <v>3651</v>
      </c>
      <c r="E1089" s="9"/>
      <c r="F1089" s="9" t="s">
        <v>2644</v>
      </c>
      <c r="G1089" s="9" t="s">
        <v>2767</v>
      </c>
      <c r="H1089" s="9" t="s">
        <v>3652</v>
      </c>
      <c r="I1089" s="9" t="s">
        <v>3653</v>
      </c>
      <c r="J1089" s="9" t="s">
        <v>3654</v>
      </c>
      <c r="K1089" s="9"/>
      <c r="L1089" s="9"/>
      <c r="M1089" s="9"/>
      <c r="N1089" s="9"/>
      <c r="O1089" s="9"/>
      <c r="P1089" s="9"/>
      <c r="Q1089" s="9"/>
      <c r="R1089" s="9"/>
      <c r="S1089" s="9"/>
    </row>
    <row r="1090" spans="1:19" x14ac:dyDescent="0.2">
      <c r="A1090" t="s">
        <v>3655</v>
      </c>
      <c r="B1090" s="9" t="s">
        <v>32</v>
      </c>
      <c r="C1090" s="9"/>
      <c r="D1090" s="9" t="s">
        <v>3656</v>
      </c>
      <c r="E1090" s="9" t="s">
        <v>3321</v>
      </c>
      <c r="F1090" s="9" t="s">
        <v>3657</v>
      </c>
      <c r="G1090" s="9"/>
      <c r="H1090" s="9" t="s">
        <v>3657</v>
      </c>
      <c r="I1090" s="9" t="s">
        <v>3658</v>
      </c>
      <c r="J1090" s="9" t="s">
        <v>3659</v>
      </c>
      <c r="K1090" s="9"/>
      <c r="L1090" s="11" t="s">
        <v>1631</v>
      </c>
      <c r="M1090" s="9"/>
      <c r="N1090" s="9"/>
      <c r="O1090" s="9"/>
      <c r="P1090" s="9"/>
      <c r="Q1090" s="9"/>
      <c r="R1090" s="9"/>
      <c r="S1090" s="9"/>
    </row>
    <row r="1091" spans="1:19" x14ac:dyDescent="0.2">
      <c r="A1091" t="s">
        <v>3660</v>
      </c>
      <c r="B1091" s="9" t="s">
        <v>128</v>
      </c>
      <c r="C1091" s="9" t="s">
        <v>2629</v>
      </c>
      <c r="D1091" s="9" t="s">
        <v>3661</v>
      </c>
      <c r="E1091" s="9" t="s">
        <v>3321</v>
      </c>
      <c r="F1091" s="9" t="s">
        <v>3441</v>
      </c>
      <c r="G1091" s="9" t="s">
        <v>2822</v>
      </c>
      <c r="H1091" s="9" t="s">
        <v>3662</v>
      </c>
      <c r="I1091" s="9" t="s">
        <v>3663</v>
      </c>
      <c r="J1091" s="9" t="s">
        <v>3664</v>
      </c>
      <c r="K1091" s="9"/>
      <c r="L1091" s="11" t="s">
        <v>1631</v>
      </c>
      <c r="M1091" s="9"/>
      <c r="N1091" s="9"/>
      <c r="O1091" s="9"/>
      <c r="P1091" s="9"/>
      <c r="Q1091" s="9"/>
      <c r="R1091" s="9"/>
      <c r="S1091" s="9"/>
    </row>
    <row r="1092" spans="1:19" x14ac:dyDescent="0.2">
      <c r="A1092" t="s">
        <v>3665</v>
      </c>
      <c r="B1092" s="9" t="s">
        <v>128</v>
      </c>
      <c r="C1092" s="9" t="s">
        <v>43</v>
      </c>
      <c r="D1092" s="9" t="s">
        <v>3666</v>
      </c>
      <c r="E1092" s="9" t="s">
        <v>3321</v>
      </c>
      <c r="F1092" s="9" t="s">
        <v>3667</v>
      </c>
      <c r="G1092" s="9"/>
      <c r="H1092" s="9" t="s">
        <v>3668</v>
      </c>
      <c r="I1092" s="9" t="s">
        <v>3669</v>
      </c>
      <c r="J1092" s="9" t="s">
        <v>3670</v>
      </c>
      <c r="K1092" s="9"/>
      <c r="L1092" s="9" t="s">
        <v>3671</v>
      </c>
      <c r="M1092" s="9">
        <v>1520803</v>
      </c>
      <c r="N1092" s="9"/>
      <c r="O1092" s="9"/>
      <c r="P1092" s="9"/>
      <c r="Q1092" s="9"/>
      <c r="R1092" s="9"/>
      <c r="S1092" s="9"/>
    </row>
    <row r="1093" spans="1:19" x14ac:dyDescent="0.2">
      <c r="A1093" t="s">
        <v>3672</v>
      </c>
      <c r="B1093" s="9" t="s">
        <v>2443</v>
      </c>
      <c r="C1093" s="9"/>
      <c r="D1093" s="9" t="s">
        <v>3673</v>
      </c>
      <c r="E1093" s="9" t="s">
        <v>3674</v>
      </c>
      <c r="F1093" s="9" t="s">
        <v>3628</v>
      </c>
      <c r="G1093" s="9" t="s">
        <v>3675</v>
      </c>
      <c r="H1093" s="9"/>
      <c r="I1093" s="9" t="s">
        <v>3676</v>
      </c>
      <c r="J1093" s="9" t="s">
        <v>3677</v>
      </c>
      <c r="K1093" s="9"/>
      <c r="L1093" s="9" t="s">
        <v>3678</v>
      </c>
      <c r="M1093" s="9"/>
      <c r="N1093" s="9"/>
      <c r="O1093" s="9"/>
      <c r="P1093" s="9"/>
      <c r="Q1093" s="9"/>
      <c r="R1093" s="9"/>
      <c r="S1093" s="9"/>
    </row>
    <row r="1094" spans="1:19" x14ac:dyDescent="0.2">
      <c r="A1094" t="s">
        <v>3679</v>
      </c>
      <c r="B1094" s="9" t="s">
        <v>128</v>
      </c>
      <c r="C1094" s="9"/>
      <c r="D1094" s="9" t="s">
        <v>3680</v>
      </c>
      <c r="E1094" s="9" t="s">
        <v>3321</v>
      </c>
      <c r="F1094" s="9" t="s">
        <v>3681</v>
      </c>
      <c r="G1094" s="9" t="s">
        <v>2903</v>
      </c>
      <c r="H1094" s="9" t="s">
        <v>2739</v>
      </c>
      <c r="I1094" s="9" t="s">
        <v>3682</v>
      </c>
      <c r="J1094" s="9" t="s">
        <v>3683</v>
      </c>
      <c r="K1094" s="9"/>
      <c r="L1094" s="9" t="s">
        <v>3684</v>
      </c>
      <c r="M1094" s="9">
        <v>1612144</v>
      </c>
      <c r="N1094" s="9"/>
      <c r="O1094" s="9"/>
      <c r="P1094" s="9"/>
      <c r="Q1094" s="9"/>
      <c r="R1094" s="9"/>
      <c r="S1094" s="9"/>
    </row>
    <row r="1095" spans="1:19" x14ac:dyDescent="0.2">
      <c r="A1095" t="s">
        <v>3685</v>
      </c>
      <c r="B1095" s="9" t="s">
        <v>549</v>
      </c>
      <c r="C1095" s="9"/>
      <c r="D1095" s="9" t="s">
        <v>3686</v>
      </c>
      <c r="E1095" s="9" t="s">
        <v>3321</v>
      </c>
      <c r="F1095" s="9" t="s">
        <v>3687</v>
      </c>
      <c r="G1095" s="9" t="s">
        <v>3688</v>
      </c>
      <c r="H1095" s="9" t="s">
        <v>3689</v>
      </c>
      <c r="I1095" s="9" t="s">
        <v>3690</v>
      </c>
      <c r="J1095" s="9" t="s">
        <v>3691</v>
      </c>
      <c r="K1095" s="9"/>
      <c r="L1095" s="11" t="s">
        <v>1631</v>
      </c>
      <c r="M1095" s="9"/>
      <c r="N1095" s="9"/>
      <c r="O1095" s="9"/>
      <c r="P1095" s="9"/>
      <c r="Q1095" s="9"/>
      <c r="R1095" s="9"/>
      <c r="S1095" s="9"/>
    </row>
    <row r="1096" spans="1:19" x14ac:dyDescent="0.2">
      <c r="A1096" t="s">
        <v>3692</v>
      </c>
      <c r="B1096" s="9" t="s">
        <v>32</v>
      </c>
      <c r="C1096" s="9" t="s">
        <v>43</v>
      </c>
      <c r="D1096" s="9" t="s">
        <v>3693</v>
      </c>
      <c r="E1096" s="9"/>
      <c r="F1096" s="9" t="s">
        <v>3687</v>
      </c>
      <c r="G1096" s="9" t="s">
        <v>3688</v>
      </c>
      <c r="H1096" s="9" t="s">
        <v>3689</v>
      </c>
      <c r="I1096" s="9" t="s">
        <v>3694</v>
      </c>
      <c r="J1096" s="9" t="s">
        <v>3695</v>
      </c>
      <c r="K1096" s="9"/>
      <c r="L1096" s="9"/>
      <c r="M1096" s="9"/>
      <c r="N1096" s="9"/>
      <c r="O1096" s="9"/>
      <c r="P1096" s="9"/>
      <c r="Q1096" s="9"/>
      <c r="R1096" s="9"/>
      <c r="S1096" s="9"/>
    </row>
    <row r="1097" spans="1:19" x14ac:dyDescent="0.2">
      <c r="A1097" t="s">
        <v>3696</v>
      </c>
      <c r="B1097" s="9" t="s">
        <v>32</v>
      </c>
      <c r="C1097" s="9"/>
      <c r="D1097" s="9" t="s">
        <v>3697</v>
      </c>
      <c r="E1097" s="9" t="s">
        <v>3698</v>
      </c>
      <c r="F1097" s="9" t="s">
        <v>3699</v>
      </c>
      <c r="G1097" s="9"/>
      <c r="H1097" s="9" t="s">
        <v>3700</v>
      </c>
      <c r="I1097" s="9" t="s">
        <v>3701</v>
      </c>
      <c r="J1097" s="9" t="s">
        <v>3702</v>
      </c>
      <c r="K1097" s="9"/>
      <c r="L1097" s="11" t="s">
        <v>1631</v>
      </c>
      <c r="M1097" s="9"/>
      <c r="N1097" s="9"/>
      <c r="O1097" s="9"/>
      <c r="P1097" s="9"/>
      <c r="Q1097" s="9"/>
      <c r="R1097" s="9"/>
      <c r="S1097" s="9"/>
    </row>
    <row r="1098" spans="1:19" x14ac:dyDescent="0.2">
      <c r="A1098" t="s">
        <v>3703</v>
      </c>
      <c r="B1098" s="9" t="s">
        <v>43</v>
      </c>
      <c r="C1098" s="9" t="s">
        <v>43</v>
      </c>
      <c r="D1098" s="9" t="s">
        <v>3704</v>
      </c>
      <c r="E1098" s="9" t="s">
        <v>3321</v>
      </c>
      <c r="F1098" s="9" t="s">
        <v>3705</v>
      </c>
      <c r="G1098" s="9"/>
      <c r="H1098" s="9" t="s">
        <v>3706</v>
      </c>
      <c r="I1098" s="9" t="s">
        <v>3707</v>
      </c>
      <c r="J1098" s="9" t="s">
        <v>3708</v>
      </c>
      <c r="K1098" s="9"/>
      <c r="L1098" s="11" t="s">
        <v>1631</v>
      </c>
      <c r="M1098" s="9"/>
      <c r="N1098" s="9"/>
      <c r="O1098" s="9"/>
      <c r="P1098" s="9"/>
      <c r="Q1098" s="9"/>
      <c r="R1098" s="9"/>
      <c r="S1098" s="9"/>
    </row>
    <row r="1099" spans="1:19" x14ac:dyDescent="0.2">
      <c r="A1099" t="s">
        <v>3709</v>
      </c>
      <c r="B1099" s="9" t="s">
        <v>43</v>
      </c>
      <c r="C1099" s="9" t="s">
        <v>43</v>
      </c>
      <c r="D1099" s="9" t="s">
        <v>3710</v>
      </c>
      <c r="E1099" s="9" t="s">
        <v>3321</v>
      </c>
      <c r="F1099" s="9" t="s">
        <v>3711</v>
      </c>
      <c r="G1099" s="9"/>
      <c r="H1099" s="9" t="s">
        <v>3712</v>
      </c>
      <c r="I1099" s="9" t="s">
        <v>3713</v>
      </c>
      <c r="J1099" s="9" t="s">
        <v>3714</v>
      </c>
      <c r="K1099" s="9"/>
      <c r="L1099" s="11" t="s">
        <v>1631</v>
      </c>
      <c r="M1099" s="9"/>
      <c r="N1099" s="9"/>
      <c r="O1099" s="9"/>
      <c r="P1099" s="9"/>
      <c r="Q1099" s="9"/>
      <c r="R1099" s="9"/>
      <c r="S1099" s="9"/>
    </row>
    <row r="1100" spans="1:19" x14ac:dyDescent="0.2">
      <c r="A1100" t="s">
        <v>3715</v>
      </c>
      <c r="B1100" s="9" t="s">
        <v>128</v>
      </c>
      <c r="C1100" s="9" t="s">
        <v>43</v>
      </c>
      <c r="D1100" s="9" t="s">
        <v>3716</v>
      </c>
      <c r="E1100" s="9" t="s">
        <v>3321</v>
      </c>
      <c r="F1100" s="9" t="s">
        <v>2644</v>
      </c>
      <c r="G1100" s="9" t="s">
        <v>2767</v>
      </c>
      <c r="H1100" s="9" t="s">
        <v>3717</v>
      </c>
      <c r="I1100" s="9" t="s">
        <v>3718</v>
      </c>
      <c r="J1100" s="9" t="s">
        <v>3719</v>
      </c>
      <c r="K1100" s="9"/>
      <c r="L1100" s="9" t="s">
        <v>2315</v>
      </c>
      <c r="M1100" s="9">
        <v>1841667</v>
      </c>
      <c r="N1100" s="9"/>
      <c r="O1100" s="9"/>
      <c r="P1100" s="9"/>
      <c r="Q1100" s="9"/>
      <c r="R1100" s="9"/>
      <c r="S1100" s="9"/>
    </row>
    <row r="1101" spans="1:19" x14ac:dyDescent="0.2">
      <c r="A1101" t="s">
        <v>3720</v>
      </c>
      <c r="B1101" s="9" t="s">
        <v>2443</v>
      </c>
      <c r="C1101" s="9"/>
      <c r="D1101" s="9" t="s">
        <v>927</v>
      </c>
      <c r="E1101" s="9" t="s">
        <v>3721</v>
      </c>
      <c r="F1101" s="9" t="s">
        <v>2644</v>
      </c>
      <c r="G1101" s="9" t="s">
        <v>2642</v>
      </c>
      <c r="H1101" s="9" t="s">
        <v>3722</v>
      </c>
      <c r="I1101" s="9" t="s">
        <v>3723</v>
      </c>
      <c r="J1101" s="9" t="s">
        <v>3724</v>
      </c>
      <c r="K1101" s="9"/>
      <c r="L1101" s="9" t="s">
        <v>3725</v>
      </c>
      <c r="M1101" s="9"/>
      <c r="N1101" s="9"/>
      <c r="O1101" s="9"/>
      <c r="P1101" s="9"/>
      <c r="Q1101" s="9"/>
      <c r="R1101" s="9"/>
      <c r="S1101" s="9"/>
    </row>
    <row r="1102" spans="1:19" x14ac:dyDescent="0.2">
      <c r="A1102" t="s">
        <v>3726</v>
      </c>
      <c r="B1102" s="9" t="s">
        <v>43</v>
      </c>
      <c r="C1102" s="9"/>
      <c r="D1102" s="9" t="s">
        <v>3727</v>
      </c>
      <c r="E1102" s="9"/>
      <c r="F1102" s="9" t="s">
        <v>2462</v>
      </c>
      <c r="G1102" s="9"/>
      <c r="H1102" s="9"/>
      <c r="I1102" s="9" t="s">
        <v>3728</v>
      </c>
      <c r="J1102" s="9" t="s">
        <v>3729</v>
      </c>
      <c r="K1102" s="9"/>
      <c r="L1102" s="9"/>
      <c r="M1102" s="9"/>
      <c r="N1102" s="9"/>
      <c r="O1102" s="9"/>
      <c r="P1102" s="9"/>
      <c r="Q1102" s="9"/>
      <c r="R1102" s="9"/>
      <c r="S1102" s="9"/>
    </row>
    <row r="1103" spans="1:19" x14ac:dyDescent="0.2">
      <c r="A1103" t="s">
        <v>3730</v>
      </c>
      <c r="B1103" s="9" t="s">
        <v>43</v>
      </c>
      <c r="C1103" s="9"/>
      <c r="D1103" s="9" t="s">
        <v>3731</v>
      </c>
      <c r="E1103" s="9" t="s">
        <v>3321</v>
      </c>
      <c r="F1103" s="9" t="s">
        <v>2577</v>
      </c>
      <c r="G1103" s="9"/>
      <c r="H1103" s="9" t="s">
        <v>3732</v>
      </c>
      <c r="I1103" s="9" t="s">
        <v>3733</v>
      </c>
      <c r="J1103" s="9" t="s">
        <v>3734</v>
      </c>
      <c r="K1103" s="9"/>
      <c r="L1103" s="11" t="s">
        <v>1631</v>
      </c>
      <c r="M1103" s="9"/>
      <c r="N1103" s="9"/>
      <c r="O1103" s="9"/>
      <c r="P1103" s="9"/>
      <c r="Q1103" s="9"/>
      <c r="R1103" s="9"/>
      <c r="S1103" s="9"/>
    </row>
    <row r="1104" spans="1:19" x14ac:dyDescent="0.2">
      <c r="A1104" t="s">
        <v>3735</v>
      </c>
      <c r="B1104" s="9" t="s">
        <v>128</v>
      </c>
      <c r="C1104" s="9" t="s">
        <v>43</v>
      </c>
      <c r="D1104" s="9" t="s">
        <v>3736</v>
      </c>
      <c r="E1104" s="9" t="s">
        <v>3321</v>
      </c>
      <c r="F1104" s="9" t="s">
        <v>2883</v>
      </c>
      <c r="G1104" s="9" t="s">
        <v>3737</v>
      </c>
      <c r="H1104" s="9"/>
      <c r="I1104" s="9" t="s">
        <v>3738</v>
      </c>
      <c r="J1104" s="9" t="s">
        <v>3739</v>
      </c>
      <c r="K1104" s="9"/>
      <c r="L1104" s="9" t="s">
        <v>3740</v>
      </c>
      <c r="M1104" s="9"/>
      <c r="N1104" s="9"/>
      <c r="O1104" s="9"/>
      <c r="P1104" s="9"/>
      <c r="Q1104" s="9"/>
      <c r="R1104" s="9"/>
      <c r="S1104" s="9"/>
    </row>
    <row r="1105" spans="1:19" x14ac:dyDescent="0.2">
      <c r="A1105" t="s">
        <v>3741</v>
      </c>
      <c r="B1105" s="9" t="s">
        <v>43</v>
      </c>
      <c r="C1105" s="9"/>
      <c r="D1105" s="9" t="s">
        <v>3742</v>
      </c>
      <c r="E1105" s="9"/>
      <c r="F1105" s="9" t="s">
        <v>3743</v>
      </c>
      <c r="G1105" s="9"/>
      <c r="H1105" s="9"/>
      <c r="I1105" s="9" t="s">
        <v>3744</v>
      </c>
      <c r="J1105" s="9" t="s">
        <v>3745</v>
      </c>
      <c r="K1105" s="9"/>
      <c r="L1105" s="9"/>
      <c r="M1105" s="9"/>
      <c r="N1105" s="9"/>
      <c r="O1105" s="9"/>
      <c r="P1105" s="9"/>
      <c r="Q1105" s="9"/>
      <c r="R1105" s="9"/>
      <c r="S1105" s="9"/>
    </row>
    <row r="1106" spans="1:19" x14ac:dyDescent="0.2">
      <c r="A1106" t="s">
        <v>3746</v>
      </c>
      <c r="B1106" s="9" t="s">
        <v>128</v>
      </c>
      <c r="C1106" s="9"/>
      <c r="D1106" s="9" t="s">
        <v>3747</v>
      </c>
      <c r="E1106" s="9" t="s">
        <v>3748</v>
      </c>
      <c r="F1106" s="9" t="s">
        <v>3627</v>
      </c>
      <c r="G1106" s="9"/>
      <c r="H1106" s="9"/>
      <c r="I1106" s="9" t="s">
        <v>3749</v>
      </c>
      <c r="J1106" s="9" t="s">
        <v>3750</v>
      </c>
      <c r="K1106" s="9"/>
      <c r="L1106" s="9" t="s">
        <v>3751</v>
      </c>
      <c r="M1106" s="9"/>
      <c r="N1106" s="9"/>
      <c r="O1106" s="9"/>
      <c r="P1106" s="9"/>
      <c r="Q1106" s="9"/>
      <c r="R1106" s="9"/>
      <c r="S1106" s="9"/>
    </row>
    <row r="1107" spans="1:19" x14ac:dyDescent="0.2">
      <c r="A1107" t="s">
        <v>3752</v>
      </c>
      <c r="B1107" s="9" t="s">
        <v>147</v>
      </c>
      <c r="C1107" s="9"/>
      <c r="D1107" s="9" t="s">
        <v>3753</v>
      </c>
      <c r="E1107" s="9" t="s">
        <v>3321</v>
      </c>
      <c r="F1107" s="9" t="s">
        <v>3754</v>
      </c>
      <c r="G1107" s="9" t="s">
        <v>3755</v>
      </c>
      <c r="H1107" s="9"/>
      <c r="I1107" s="9" t="s">
        <v>3756</v>
      </c>
      <c r="J1107" s="9" t="s">
        <v>3757</v>
      </c>
      <c r="K1107" s="9"/>
      <c r="L1107" s="11" t="s">
        <v>1631</v>
      </c>
      <c r="M1107" s="9"/>
      <c r="N1107" s="9"/>
      <c r="O1107" s="9"/>
      <c r="P1107" s="9"/>
      <c r="Q1107" s="9"/>
      <c r="R1107" s="9"/>
      <c r="S1107" s="9"/>
    </row>
    <row r="1108" spans="1:19" x14ac:dyDescent="0.2">
      <c r="A1108" t="s">
        <v>3758</v>
      </c>
      <c r="B1108" s="9" t="s">
        <v>43</v>
      </c>
      <c r="C1108" s="9"/>
      <c r="D1108" s="9" t="s">
        <v>3759</v>
      </c>
      <c r="E1108" s="9"/>
      <c r="F1108" s="9" t="s">
        <v>3711</v>
      </c>
      <c r="G1108" s="9"/>
      <c r="H1108" s="9"/>
      <c r="I1108" s="9" t="s">
        <v>3760</v>
      </c>
      <c r="J1108" s="9" t="s">
        <v>3761</v>
      </c>
      <c r="K1108" s="9"/>
      <c r="L1108" s="9"/>
      <c r="M1108" s="9"/>
      <c r="N1108" s="9"/>
      <c r="O1108" s="9"/>
      <c r="P1108" s="9"/>
      <c r="Q1108" s="9"/>
      <c r="R1108" s="9"/>
      <c r="S1108" s="9"/>
    </row>
    <row r="1109" spans="1:19" x14ac:dyDescent="0.2">
      <c r="A1109" t="s">
        <v>3762</v>
      </c>
      <c r="B1109" s="9" t="s">
        <v>2443</v>
      </c>
      <c r="C1109" s="9"/>
      <c r="D1109" s="9" t="s">
        <v>3763</v>
      </c>
      <c r="E1109" s="9" t="s">
        <v>3321</v>
      </c>
      <c r="F1109" s="9" t="s">
        <v>3299</v>
      </c>
      <c r="G1109" s="9"/>
      <c r="H1109" s="9" t="s">
        <v>3764</v>
      </c>
      <c r="I1109" s="9" t="s">
        <v>3765</v>
      </c>
      <c r="J1109" s="9" t="s">
        <v>3766</v>
      </c>
      <c r="K1109" s="9"/>
      <c r="L1109" s="9" t="s">
        <v>3767</v>
      </c>
      <c r="M1109" s="9">
        <v>1822482</v>
      </c>
      <c r="N1109" s="9"/>
      <c r="O1109" s="9"/>
      <c r="P1109" s="9"/>
      <c r="Q1109" s="9"/>
      <c r="R1109" s="9"/>
      <c r="S1109" s="9"/>
    </row>
    <row r="1110" spans="1:19" x14ac:dyDescent="0.2">
      <c r="A1110" t="s">
        <v>3774</v>
      </c>
      <c r="B1110" s="9" t="s">
        <v>128</v>
      </c>
      <c r="C1110" s="9" t="s">
        <v>2699</v>
      </c>
      <c r="D1110" s="9" t="s">
        <v>3775</v>
      </c>
      <c r="E1110" s="9" t="s">
        <v>3776</v>
      </c>
      <c r="F1110" s="9" t="s">
        <v>3777</v>
      </c>
      <c r="G1110" s="9" t="s">
        <v>3778</v>
      </c>
      <c r="H1110" s="9"/>
      <c r="I1110" s="9" t="s">
        <v>3779</v>
      </c>
      <c r="J1110" s="9" t="s">
        <v>3780</v>
      </c>
      <c r="K1110" s="9"/>
      <c r="L1110" s="9" t="s">
        <v>3781</v>
      </c>
      <c r="M1110" s="9"/>
      <c r="N1110" s="9"/>
      <c r="O1110" s="9"/>
      <c r="P1110" s="9"/>
      <c r="Q1110" s="9"/>
      <c r="R1110" s="9"/>
      <c r="S1110" s="9"/>
    </row>
    <row r="1111" spans="1:19" x14ac:dyDescent="0.2">
      <c r="A1111" t="s">
        <v>3782</v>
      </c>
      <c r="B1111" s="9" t="s">
        <v>43</v>
      </c>
      <c r="C1111" s="9"/>
      <c r="D1111" s="9" t="s">
        <v>3783</v>
      </c>
      <c r="E1111" s="9"/>
      <c r="F1111" s="9" t="s">
        <v>3784</v>
      </c>
      <c r="G1111" s="9"/>
      <c r="H1111" s="9"/>
      <c r="I1111" s="9" t="s">
        <v>3785</v>
      </c>
      <c r="J1111" s="9" t="s">
        <v>3786</v>
      </c>
      <c r="K1111" s="9"/>
      <c r="L1111" s="9"/>
      <c r="M1111" s="9"/>
      <c r="N1111" s="9"/>
      <c r="O1111" s="9"/>
      <c r="P1111" s="9"/>
      <c r="Q1111" s="9"/>
      <c r="R1111" s="9"/>
      <c r="S1111" s="9"/>
    </row>
    <row r="1112" spans="1:19" x14ac:dyDescent="0.2">
      <c r="A1112" t="s">
        <v>3787</v>
      </c>
      <c r="B1112" s="9" t="s">
        <v>128</v>
      </c>
      <c r="C1112" s="9" t="s">
        <v>2629</v>
      </c>
      <c r="D1112" s="9" t="s">
        <v>3788</v>
      </c>
      <c r="E1112" s="9" t="s">
        <v>3321</v>
      </c>
      <c r="F1112" s="9" t="s">
        <v>3789</v>
      </c>
      <c r="G1112" s="9"/>
      <c r="H1112" s="9" t="s">
        <v>3790</v>
      </c>
      <c r="I1112" s="9" t="s">
        <v>3791</v>
      </c>
      <c r="J1112" s="9" t="s">
        <v>3792</v>
      </c>
      <c r="K1112" s="9"/>
      <c r="L1112" s="9" t="s">
        <v>3793</v>
      </c>
      <c r="M1112" s="9">
        <v>1826118</v>
      </c>
      <c r="N1112" s="9"/>
      <c r="O1112" s="9"/>
      <c r="P1112" s="9"/>
      <c r="Q1112" s="9"/>
      <c r="R1112" s="9"/>
      <c r="S1112" s="9"/>
    </row>
    <row r="1113" spans="1:19" x14ac:dyDescent="0.2">
      <c r="A1113" t="s">
        <v>3794</v>
      </c>
      <c r="B1113" s="9" t="s">
        <v>43</v>
      </c>
      <c r="C1113" s="9"/>
      <c r="D1113" s="9" t="s">
        <v>3795</v>
      </c>
      <c r="E1113" s="9"/>
      <c r="F1113" s="9" t="s">
        <v>3796</v>
      </c>
      <c r="G1113" s="9"/>
      <c r="H1113" s="9"/>
      <c r="I1113" s="9" t="s">
        <v>3797</v>
      </c>
      <c r="J1113" s="9" t="s">
        <v>3798</v>
      </c>
      <c r="K1113" s="9"/>
      <c r="L1113" s="9"/>
      <c r="M1113" s="9"/>
      <c r="N1113" s="9"/>
      <c r="O1113" s="9"/>
      <c r="P1113" s="9"/>
      <c r="Q1113" s="9"/>
      <c r="R1113" s="9"/>
      <c r="S1113" s="9"/>
    </row>
    <row r="1114" spans="1:19" x14ac:dyDescent="0.2">
      <c r="A1114" t="s">
        <v>3799</v>
      </c>
      <c r="B1114" s="9" t="s">
        <v>147</v>
      </c>
      <c r="C1114" s="9"/>
      <c r="D1114" s="9" t="s">
        <v>3800</v>
      </c>
      <c r="E1114" s="9" t="s">
        <v>3801</v>
      </c>
      <c r="F1114" s="9" t="s">
        <v>2642</v>
      </c>
      <c r="G1114" s="9"/>
      <c r="H1114" s="9"/>
      <c r="I1114" s="9" t="s">
        <v>3802</v>
      </c>
      <c r="J1114" s="9" t="s">
        <v>3803</v>
      </c>
      <c r="K1114" s="9"/>
      <c r="L1114" s="11" t="s">
        <v>1631</v>
      </c>
      <c r="M1114" s="9"/>
      <c r="N1114" s="9"/>
      <c r="O1114" s="9"/>
      <c r="P1114" s="9"/>
      <c r="Q1114" s="9"/>
      <c r="R1114" s="9"/>
      <c r="S1114" s="9"/>
    </row>
    <row r="1115" spans="1:19" x14ac:dyDescent="0.2">
      <c r="A1115" t="s">
        <v>3804</v>
      </c>
      <c r="B1115" s="9" t="s">
        <v>147</v>
      </c>
      <c r="C1115" s="9"/>
      <c r="D1115" s="9" t="s">
        <v>3805</v>
      </c>
      <c r="E1115" s="9" t="s">
        <v>3321</v>
      </c>
      <c r="F1115" s="9" t="s">
        <v>3806</v>
      </c>
      <c r="G1115" s="9" t="s">
        <v>3807</v>
      </c>
      <c r="H1115" s="9"/>
      <c r="I1115" s="9" t="s">
        <v>3808</v>
      </c>
      <c r="J1115" s="9" t="s">
        <v>3809</v>
      </c>
      <c r="K1115" s="9"/>
      <c r="L1115" s="11" t="s">
        <v>1631</v>
      </c>
      <c r="M1115" s="9"/>
      <c r="N1115" s="9"/>
      <c r="O1115" s="9"/>
      <c r="P1115" s="9"/>
      <c r="Q1115" s="9"/>
      <c r="R1115" s="9"/>
      <c r="S1115" s="9"/>
    </row>
    <row r="1116" spans="1:19" x14ac:dyDescent="0.2">
      <c r="A1116" t="s">
        <v>3810</v>
      </c>
      <c r="B1116" s="9" t="s">
        <v>43</v>
      </c>
      <c r="C1116" s="9"/>
      <c r="D1116" s="9" t="s">
        <v>3811</v>
      </c>
      <c r="E1116" s="9"/>
      <c r="F1116" s="9" t="s">
        <v>3812</v>
      </c>
      <c r="G1116" s="9"/>
      <c r="H1116" s="9" t="s">
        <v>3813</v>
      </c>
      <c r="I1116" s="9" t="s">
        <v>3814</v>
      </c>
      <c r="J1116" s="9" t="s">
        <v>3815</v>
      </c>
      <c r="K1116" s="9"/>
      <c r="L1116" s="9"/>
      <c r="M1116" s="9"/>
      <c r="N1116" s="9"/>
      <c r="O1116" s="9"/>
      <c r="P1116" s="9"/>
      <c r="Q1116" s="9"/>
      <c r="R1116" s="9"/>
      <c r="S1116" s="9"/>
    </row>
    <row r="1117" spans="1:19" x14ac:dyDescent="0.2">
      <c r="A1117" t="s">
        <v>3816</v>
      </c>
      <c r="B1117" s="9" t="s">
        <v>43</v>
      </c>
      <c r="C1117" s="9"/>
      <c r="D1117" s="9" t="s">
        <v>3817</v>
      </c>
      <c r="E1117" s="9"/>
      <c r="F1117" s="9" t="s">
        <v>3818</v>
      </c>
      <c r="G1117" s="9"/>
      <c r="H1117" s="9" t="s">
        <v>3813</v>
      </c>
      <c r="I1117" s="9" t="s">
        <v>3819</v>
      </c>
      <c r="J1117" s="9" t="s">
        <v>3820</v>
      </c>
      <c r="K1117" s="9"/>
      <c r="L1117" s="9"/>
      <c r="M1117" s="9"/>
      <c r="N1117" s="9"/>
      <c r="O1117" s="9"/>
      <c r="P1117" s="9"/>
      <c r="Q1117" s="9"/>
      <c r="R1117" s="9"/>
      <c r="S1117" s="9"/>
    </row>
    <row r="1118" spans="1:19" x14ac:dyDescent="0.2">
      <c r="A1118" t="s">
        <v>3821</v>
      </c>
      <c r="B1118" s="9" t="s">
        <v>128</v>
      </c>
      <c r="C1118" s="9" t="s">
        <v>3822</v>
      </c>
      <c r="D1118" s="9" t="s">
        <v>3823</v>
      </c>
      <c r="E1118" s="9" t="s">
        <v>3321</v>
      </c>
      <c r="F1118" s="9" t="s">
        <v>3824</v>
      </c>
      <c r="G1118" s="9"/>
      <c r="H1118" s="9"/>
      <c r="I1118" s="9" t="s">
        <v>3825</v>
      </c>
      <c r="J1118" s="9" t="s">
        <v>3826</v>
      </c>
      <c r="K1118" s="9"/>
      <c r="L1118" s="9" t="s">
        <v>3827</v>
      </c>
      <c r="M1118" s="9"/>
      <c r="N1118" s="9"/>
      <c r="O1118" s="9"/>
      <c r="P1118" s="9"/>
      <c r="Q1118" s="9"/>
      <c r="R1118" s="9"/>
      <c r="S1118" s="9"/>
    </row>
    <row r="1119" spans="1:19" x14ac:dyDescent="0.2">
      <c r="A1119" t="s">
        <v>3828</v>
      </c>
      <c r="B1119" s="9" t="s">
        <v>43</v>
      </c>
      <c r="C1119" s="9"/>
      <c r="D1119" s="9" t="s">
        <v>3829</v>
      </c>
      <c r="E1119" s="9"/>
      <c r="F1119" s="9" t="s">
        <v>3830</v>
      </c>
      <c r="G1119" s="9"/>
      <c r="H1119" s="9"/>
      <c r="I1119" s="9" t="s">
        <v>3831</v>
      </c>
      <c r="J1119" s="9" t="s">
        <v>3832</v>
      </c>
      <c r="K1119" s="9"/>
      <c r="L1119" s="9"/>
      <c r="M1119" s="9"/>
      <c r="N1119" s="9"/>
      <c r="O1119" s="9"/>
      <c r="P1119" s="9"/>
      <c r="Q1119" s="9"/>
      <c r="R1119" s="9"/>
      <c r="S1119" s="9"/>
    </row>
    <row r="1120" spans="1:19" x14ac:dyDescent="0.2">
      <c r="A1120" t="s">
        <v>3833</v>
      </c>
      <c r="B1120" s="9" t="s">
        <v>128</v>
      </c>
      <c r="C1120" s="9" t="s">
        <v>2629</v>
      </c>
      <c r="D1120" s="9" t="s">
        <v>3834</v>
      </c>
      <c r="E1120" s="9" t="s">
        <v>3835</v>
      </c>
      <c r="F1120" s="9" t="s">
        <v>2644</v>
      </c>
      <c r="G1120" s="9" t="s">
        <v>2767</v>
      </c>
      <c r="H1120" s="9" t="s">
        <v>3652</v>
      </c>
      <c r="I1120" s="9" t="s">
        <v>3836</v>
      </c>
      <c r="J1120" s="9" t="s">
        <v>3837</v>
      </c>
      <c r="K1120" s="9"/>
      <c r="L1120" s="9" t="s">
        <v>2315</v>
      </c>
      <c r="M1120" s="9">
        <v>1841667</v>
      </c>
      <c r="N1120" s="9"/>
      <c r="O1120" s="9"/>
      <c r="P1120" s="9"/>
      <c r="Q1120" s="9"/>
      <c r="R1120" s="9"/>
      <c r="S1120" s="9"/>
    </row>
    <row r="1121" spans="1:19" x14ac:dyDescent="0.2">
      <c r="A1121" t="s">
        <v>43</v>
      </c>
      <c r="B1121" s="9" t="s">
        <v>43</v>
      </c>
      <c r="C1121" s="9" t="s">
        <v>43</v>
      </c>
      <c r="D1121" s="9" t="s">
        <v>3838</v>
      </c>
      <c r="E1121" s="9"/>
      <c r="F1121" s="9" t="s">
        <v>2524</v>
      </c>
      <c r="G1121" s="9" t="s">
        <v>3839</v>
      </c>
      <c r="H1121" s="9" t="s">
        <v>3840</v>
      </c>
      <c r="I1121" s="9" t="s">
        <v>3841</v>
      </c>
      <c r="J1121" s="9" t="s">
        <v>3841</v>
      </c>
      <c r="K1121" s="9"/>
      <c r="L1121" s="9"/>
      <c r="M1121" s="9"/>
      <c r="N1121" s="9"/>
      <c r="O1121" s="9"/>
      <c r="P1121" s="9"/>
      <c r="Q1121" s="9"/>
      <c r="R1121" s="9"/>
      <c r="S1121" s="9"/>
    </row>
    <row r="1122" spans="1:19" x14ac:dyDescent="0.2">
      <c r="A1122" t="s">
        <v>43</v>
      </c>
      <c r="B1122" s="9" t="s">
        <v>43</v>
      </c>
      <c r="C1122" s="9" t="s">
        <v>43</v>
      </c>
      <c r="D1122" s="9" t="s">
        <v>3838</v>
      </c>
      <c r="E1122" s="9"/>
      <c r="F1122" s="9" t="s">
        <v>3842</v>
      </c>
      <c r="G1122" s="9" t="s">
        <v>3843</v>
      </c>
      <c r="H1122" s="9" t="s">
        <v>3840</v>
      </c>
      <c r="I1122" s="9" t="s">
        <v>3844</v>
      </c>
      <c r="J1122" s="9" t="s">
        <v>3844</v>
      </c>
      <c r="K1122" s="9"/>
      <c r="L1122" s="9"/>
      <c r="M1122" s="9"/>
      <c r="N1122" s="9"/>
      <c r="O1122" s="9"/>
      <c r="P1122" s="9"/>
      <c r="Q1122" s="9"/>
      <c r="R1122" s="9"/>
      <c r="S1122" s="9"/>
    </row>
    <row r="1123" spans="1:19" x14ac:dyDescent="0.2">
      <c r="A1123" t="s">
        <v>43</v>
      </c>
      <c r="B1123" s="9" t="s">
        <v>43</v>
      </c>
      <c r="C1123" s="9" t="s">
        <v>43</v>
      </c>
      <c r="D1123" s="9" t="s">
        <v>3838</v>
      </c>
      <c r="E1123" s="9"/>
      <c r="F1123" s="9" t="s">
        <v>3842</v>
      </c>
      <c r="G1123" s="9"/>
      <c r="H1123" s="9"/>
      <c r="I1123" s="9" t="s">
        <v>3845</v>
      </c>
      <c r="J1123" s="9" t="s">
        <v>3845</v>
      </c>
      <c r="K1123" s="9"/>
      <c r="L1123" s="9"/>
      <c r="M1123" s="9"/>
      <c r="N1123" s="9"/>
      <c r="O1123" s="9"/>
      <c r="P1123" s="9"/>
      <c r="Q1123" s="9"/>
      <c r="R1123" s="9"/>
      <c r="S1123" s="9"/>
    </row>
    <row r="1124" spans="1:19" x14ac:dyDescent="0.2">
      <c r="A1124" t="s">
        <v>3851</v>
      </c>
      <c r="B1124" s="9" t="s">
        <v>2443</v>
      </c>
      <c r="C1124" s="9"/>
      <c r="D1124" s="9" t="s">
        <v>3838</v>
      </c>
      <c r="E1124" s="9" t="s">
        <v>3321</v>
      </c>
      <c r="F1124" s="9" t="s">
        <v>3839</v>
      </c>
      <c r="G1124" s="9" t="s">
        <v>3852</v>
      </c>
      <c r="H1124" s="9" t="s">
        <v>3840</v>
      </c>
      <c r="I1124" s="9" t="s">
        <v>3853</v>
      </c>
      <c r="J1124" s="9" t="s">
        <v>3854</v>
      </c>
      <c r="K1124" s="9"/>
      <c r="L1124" s="9" t="s">
        <v>3855</v>
      </c>
      <c r="M1124" s="9">
        <v>2022390</v>
      </c>
      <c r="N1124" s="9"/>
      <c r="O1124" s="9"/>
      <c r="P1124" s="9"/>
      <c r="Q1124" s="9"/>
      <c r="R1124" s="9"/>
      <c r="S1124" s="9"/>
    </row>
    <row r="1125" spans="1:19" x14ac:dyDescent="0.2">
      <c r="A1125" t="s">
        <v>3856</v>
      </c>
      <c r="B1125" s="9" t="s">
        <v>2443</v>
      </c>
      <c r="C1125" s="9"/>
      <c r="D1125" s="9" t="s">
        <v>3857</v>
      </c>
      <c r="E1125" s="9" t="s">
        <v>3321</v>
      </c>
      <c r="F1125" s="9" t="s">
        <v>3628</v>
      </c>
      <c r="G1125" s="9" t="s">
        <v>3675</v>
      </c>
      <c r="H1125" s="9"/>
      <c r="I1125" s="9" t="s">
        <v>3858</v>
      </c>
      <c r="J1125" s="9" t="s">
        <v>3859</v>
      </c>
      <c r="K1125" s="9"/>
      <c r="L1125" s="11" t="s">
        <v>1631</v>
      </c>
      <c r="M1125" s="9"/>
      <c r="N1125" s="9"/>
      <c r="O1125" s="9"/>
      <c r="P1125" s="9"/>
      <c r="Q1125" s="9"/>
      <c r="R1125" s="9"/>
      <c r="S1125" s="9"/>
    </row>
    <row r="1126" spans="1:19" x14ac:dyDescent="0.2">
      <c r="A1126" t="s">
        <v>3860</v>
      </c>
      <c r="B1126" s="9" t="s">
        <v>43</v>
      </c>
      <c r="C1126" s="9"/>
      <c r="D1126" s="9" t="s">
        <v>3861</v>
      </c>
      <c r="E1126" s="9"/>
      <c r="F1126" s="9" t="s">
        <v>2744</v>
      </c>
      <c r="G1126" s="9"/>
      <c r="H1126" s="9" t="s">
        <v>3862</v>
      </c>
      <c r="I1126" s="9" t="s">
        <v>3863</v>
      </c>
      <c r="J1126" s="9" t="s">
        <v>3864</v>
      </c>
      <c r="K1126" s="9"/>
      <c r="L1126" s="9"/>
      <c r="M1126" s="9"/>
      <c r="N1126" s="9"/>
      <c r="O1126" s="9"/>
      <c r="P1126" s="9"/>
      <c r="Q1126" s="9"/>
      <c r="R1126" s="9"/>
      <c r="S1126" s="9"/>
    </row>
    <row r="1127" spans="1:19" x14ac:dyDescent="0.2">
      <c r="A1127" t="s">
        <v>3865</v>
      </c>
      <c r="B1127" s="9" t="s">
        <v>43</v>
      </c>
      <c r="C1127" s="9"/>
      <c r="D1127" s="9" t="s">
        <v>3866</v>
      </c>
      <c r="E1127" s="9"/>
      <c r="F1127" s="9" t="s">
        <v>3867</v>
      </c>
      <c r="G1127" s="9"/>
      <c r="H1127" s="9" t="s">
        <v>3868</v>
      </c>
      <c r="I1127" s="9" t="s">
        <v>3869</v>
      </c>
      <c r="J1127" s="9" t="s">
        <v>3870</v>
      </c>
      <c r="K1127" s="9"/>
      <c r="L1127" s="9"/>
      <c r="M1127" s="9"/>
      <c r="N1127" s="9"/>
      <c r="O1127" s="9"/>
      <c r="P1127" s="9"/>
      <c r="Q1127" s="9"/>
      <c r="R1127" s="9"/>
      <c r="S1127" s="9"/>
    </row>
    <row r="1128" spans="1:19" x14ac:dyDescent="0.2">
      <c r="A1128" t="s">
        <v>3871</v>
      </c>
      <c r="B1128" s="9" t="s">
        <v>32</v>
      </c>
      <c r="C1128" s="9"/>
      <c r="D1128" s="9" t="s">
        <v>3872</v>
      </c>
      <c r="E1128" s="9" t="s">
        <v>3321</v>
      </c>
      <c r="F1128" s="9" t="s">
        <v>3530</v>
      </c>
      <c r="G1128" s="9" t="s">
        <v>3873</v>
      </c>
      <c r="H1128" s="9" t="s">
        <v>3873</v>
      </c>
      <c r="I1128" s="9" t="s">
        <v>3874</v>
      </c>
      <c r="J1128" s="9" t="s">
        <v>3875</v>
      </c>
      <c r="K1128" s="9"/>
      <c r="L1128" s="11" t="s">
        <v>1631</v>
      </c>
      <c r="M1128" s="9"/>
      <c r="N1128" s="9"/>
      <c r="O1128" s="9"/>
      <c r="P1128" s="9"/>
      <c r="Q1128" s="9"/>
      <c r="R1128" s="9"/>
      <c r="S1128" s="9"/>
    </row>
    <row r="1129" spans="1:19" x14ac:dyDescent="0.2">
      <c r="A1129" t="s">
        <v>3876</v>
      </c>
      <c r="B1129" s="9" t="s">
        <v>43</v>
      </c>
      <c r="C1129" s="9"/>
      <c r="D1129" s="9" t="s">
        <v>3877</v>
      </c>
      <c r="E1129" s="9"/>
      <c r="F1129" s="9" t="s">
        <v>2592</v>
      </c>
      <c r="G1129" s="9"/>
      <c r="H1129" s="9" t="s">
        <v>3878</v>
      </c>
      <c r="I1129" s="9" t="s">
        <v>3879</v>
      </c>
      <c r="J1129" s="9" t="s">
        <v>3880</v>
      </c>
      <c r="K1129" s="9"/>
      <c r="L1129" s="9"/>
      <c r="M1129" s="9"/>
      <c r="N1129" s="9"/>
      <c r="O1129" s="9"/>
      <c r="P1129" s="9"/>
      <c r="Q1129" s="9"/>
      <c r="R1129" s="9"/>
      <c r="S1129" s="9"/>
    </row>
    <row r="1130" spans="1:19" x14ac:dyDescent="0.2">
      <c r="A1130" t="s">
        <v>3881</v>
      </c>
      <c r="B1130" s="9" t="s">
        <v>43</v>
      </c>
      <c r="C1130" s="9"/>
      <c r="D1130" s="9" t="s">
        <v>3882</v>
      </c>
      <c r="E1130" s="9" t="s">
        <v>3321</v>
      </c>
      <c r="F1130" s="9" t="s">
        <v>3883</v>
      </c>
      <c r="G1130" s="9"/>
      <c r="H1130" s="9" t="s">
        <v>3884</v>
      </c>
      <c r="I1130" s="9" t="s">
        <v>3885</v>
      </c>
      <c r="J1130" s="9" t="s">
        <v>3886</v>
      </c>
      <c r="K1130" s="9"/>
      <c r="L1130" s="11" t="s">
        <v>1631</v>
      </c>
      <c r="M1130" s="9"/>
      <c r="N1130" s="9"/>
      <c r="O1130" s="9"/>
      <c r="P1130" s="9"/>
      <c r="Q1130" s="9"/>
      <c r="R1130" s="9"/>
      <c r="S1130" s="9"/>
    </row>
    <row r="1131" spans="1:19" x14ac:dyDescent="0.2">
      <c r="A1131" t="s">
        <v>3887</v>
      </c>
      <c r="B1131" s="9" t="s">
        <v>32</v>
      </c>
      <c r="C1131" s="9"/>
      <c r="D1131" s="9" t="s">
        <v>3315</v>
      </c>
      <c r="E1131" s="9" t="s">
        <v>3321</v>
      </c>
      <c r="F1131" s="9" t="s">
        <v>3316</v>
      </c>
      <c r="G1131" s="9"/>
      <c r="H1131" s="9" t="s">
        <v>3888</v>
      </c>
      <c r="I1131" s="9" t="s">
        <v>3889</v>
      </c>
      <c r="J1131" s="9" t="s">
        <v>3890</v>
      </c>
      <c r="K1131" s="9"/>
      <c r="L1131" s="9" t="s">
        <v>3891</v>
      </c>
      <c r="M1131" s="9">
        <v>1916972</v>
      </c>
      <c r="N1131" s="9"/>
      <c r="O1131" s="9"/>
      <c r="P1131" s="9"/>
      <c r="Q1131" s="9"/>
      <c r="R1131" s="9"/>
      <c r="S1131" s="9"/>
    </row>
    <row r="1132" spans="1:19" x14ac:dyDescent="0.2">
      <c r="A1132" t="s">
        <v>3892</v>
      </c>
      <c r="B1132" s="9" t="s">
        <v>2443</v>
      </c>
      <c r="C1132" s="9"/>
      <c r="D1132" s="9" t="s">
        <v>3893</v>
      </c>
      <c r="E1132" s="9" t="s">
        <v>3321</v>
      </c>
      <c r="F1132" s="9" t="s">
        <v>2644</v>
      </c>
      <c r="G1132" s="9" t="s">
        <v>2767</v>
      </c>
      <c r="H1132" s="9" t="s">
        <v>3894</v>
      </c>
      <c r="I1132" s="9" t="s">
        <v>3895</v>
      </c>
      <c r="J1132" s="9" t="s">
        <v>3896</v>
      </c>
      <c r="K1132" s="9"/>
      <c r="L1132" s="9" t="s">
        <v>2315</v>
      </c>
      <c r="M1132" s="9">
        <v>1841667</v>
      </c>
      <c r="N1132" s="9"/>
      <c r="O1132" s="9"/>
      <c r="P1132" s="9"/>
      <c r="Q1132" s="9"/>
      <c r="R1132" s="9"/>
      <c r="S1132" s="9"/>
    </row>
    <row r="1133" spans="1:19" x14ac:dyDescent="0.2">
      <c r="A1133" t="s">
        <v>3897</v>
      </c>
      <c r="B1133" s="9" t="s">
        <v>147</v>
      </c>
      <c r="C1133" s="9"/>
      <c r="D1133" s="9" t="s">
        <v>3898</v>
      </c>
      <c r="E1133" s="9"/>
      <c r="F1133" s="9" t="s">
        <v>3899</v>
      </c>
      <c r="G1133" s="9"/>
      <c r="H1133" s="9" t="s">
        <v>3900</v>
      </c>
      <c r="I1133" s="9" t="s">
        <v>3901</v>
      </c>
      <c r="J1133" s="9" t="s">
        <v>3902</v>
      </c>
      <c r="K1133" s="9"/>
      <c r="L1133" s="9"/>
      <c r="M1133" s="9"/>
      <c r="N1133" s="9"/>
      <c r="O1133" s="9"/>
      <c r="P1133" s="9"/>
      <c r="Q1133" s="9"/>
      <c r="R1133" s="9"/>
      <c r="S1133" s="9"/>
    </row>
    <row r="1134" spans="1:19" x14ac:dyDescent="0.2">
      <c r="A1134" t="s">
        <v>3903</v>
      </c>
      <c r="B1134" s="9" t="s">
        <v>32</v>
      </c>
      <c r="C1134" s="9"/>
      <c r="D1134" s="9" t="s">
        <v>3904</v>
      </c>
      <c r="E1134" s="9" t="s">
        <v>3321</v>
      </c>
      <c r="F1134" s="9" t="s">
        <v>2954</v>
      </c>
      <c r="G1134" s="9" t="s">
        <v>2955</v>
      </c>
      <c r="H1134" s="9" t="s">
        <v>3905</v>
      </c>
      <c r="I1134" s="9" t="s">
        <v>3906</v>
      </c>
      <c r="J1134" s="9" t="s">
        <v>3907</v>
      </c>
      <c r="K1134" s="9"/>
      <c r="L1134" s="9" t="s">
        <v>3908</v>
      </c>
      <c r="M1134" s="9">
        <v>1926326</v>
      </c>
      <c r="N1134" s="9"/>
      <c r="O1134" s="9"/>
      <c r="P1134" s="9"/>
      <c r="Q1134" s="9"/>
      <c r="R1134" s="9"/>
      <c r="S1134" s="9"/>
    </row>
    <row r="1135" spans="1:19" x14ac:dyDescent="0.2">
      <c r="A1135" t="s">
        <v>3909</v>
      </c>
      <c r="B1135" s="9" t="s">
        <v>32</v>
      </c>
      <c r="C1135" s="9"/>
      <c r="D1135" s="9" t="s">
        <v>3910</v>
      </c>
      <c r="E1135" s="9" t="s">
        <v>3321</v>
      </c>
      <c r="F1135" s="9" t="s">
        <v>3770</v>
      </c>
      <c r="G1135" s="9"/>
      <c r="H1135" s="9" t="s">
        <v>3911</v>
      </c>
      <c r="I1135" s="9" t="s">
        <v>3912</v>
      </c>
      <c r="J1135" s="9" t="s">
        <v>3913</v>
      </c>
      <c r="K1135" s="9"/>
      <c r="L1135" s="11" t="s">
        <v>1631</v>
      </c>
      <c r="M1135" s="9"/>
      <c r="N1135" s="9"/>
      <c r="O1135" s="9"/>
      <c r="P1135" s="9"/>
      <c r="Q1135" s="9"/>
      <c r="R1135" s="9"/>
      <c r="S1135" s="9"/>
    </row>
    <row r="1136" spans="1:19" x14ac:dyDescent="0.2">
      <c r="A1136" t="s">
        <v>3914</v>
      </c>
      <c r="B1136" s="9" t="s">
        <v>147</v>
      </c>
      <c r="C1136" s="9"/>
      <c r="D1136" s="9" t="s">
        <v>3915</v>
      </c>
      <c r="E1136" s="9" t="s">
        <v>3321</v>
      </c>
      <c r="F1136" s="9" t="s">
        <v>3916</v>
      </c>
      <c r="G1136" s="9" t="s">
        <v>3917</v>
      </c>
      <c r="H1136" s="9"/>
      <c r="I1136" s="9" t="s">
        <v>3918</v>
      </c>
      <c r="J1136" s="9" t="s">
        <v>3919</v>
      </c>
      <c r="K1136" s="9"/>
      <c r="L1136" s="11" t="s">
        <v>1631</v>
      </c>
      <c r="M1136" s="9"/>
      <c r="N1136" s="9"/>
      <c r="O1136" s="9"/>
      <c r="P1136" s="9"/>
      <c r="Q1136" s="9"/>
      <c r="R1136" s="9"/>
      <c r="S1136" s="9"/>
    </row>
    <row r="1137" spans="1:19" x14ac:dyDescent="0.2">
      <c r="A1137" t="s">
        <v>3920</v>
      </c>
      <c r="B1137" s="9" t="s">
        <v>43</v>
      </c>
      <c r="C1137" s="9"/>
      <c r="D1137" s="9" t="s">
        <v>3921</v>
      </c>
      <c r="E1137" s="9"/>
      <c r="F1137" s="9" t="s">
        <v>3922</v>
      </c>
      <c r="G1137" s="9"/>
      <c r="H1137" s="9"/>
      <c r="I1137" s="9" t="s">
        <v>3923</v>
      </c>
      <c r="J1137" s="9" t="s">
        <v>3924</v>
      </c>
      <c r="K1137" s="9"/>
      <c r="L1137" s="9"/>
      <c r="M1137" s="9"/>
      <c r="N1137" s="9"/>
      <c r="O1137" s="9"/>
      <c r="P1137" s="9"/>
      <c r="Q1137" s="9"/>
      <c r="R1137" s="9"/>
      <c r="S1137" s="9"/>
    </row>
    <row r="1138" spans="1:19" x14ac:dyDescent="0.2">
      <c r="A1138" t="s">
        <v>3925</v>
      </c>
      <c r="B1138" s="9" t="s">
        <v>43</v>
      </c>
      <c r="C1138" s="9"/>
      <c r="D1138" s="9" t="s">
        <v>3926</v>
      </c>
      <c r="E1138" s="9"/>
      <c r="F1138" s="9" t="s">
        <v>2592</v>
      </c>
      <c r="G1138" s="9"/>
      <c r="H1138" s="9" t="s">
        <v>3927</v>
      </c>
      <c r="I1138" s="9" t="s">
        <v>3928</v>
      </c>
      <c r="J1138" s="9" t="s">
        <v>3929</v>
      </c>
      <c r="K1138" s="9"/>
      <c r="L1138" s="9"/>
      <c r="M1138" s="9"/>
      <c r="N1138" s="9"/>
      <c r="O1138" s="9"/>
      <c r="P1138" s="9"/>
      <c r="Q1138" s="9"/>
      <c r="R1138" s="9"/>
      <c r="S1138" s="9"/>
    </row>
    <row r="1139" spans="1:19" x14ac:dyDescent="0.2">
      <c r="A1139" t="s">
        <v>3930</v>
      </c>
      <c r="B1139" s="9" t="s">
        <v>43</v>
      </c>
      <c r="C1139" s="9"/>
      <c r="D1139" s="9" t="s">
        <v>3931</v>
      </c>
      <c r="E1139" s="9" t="s">
        <v>3321</v>
      </c>
      <c r="F1139" s="9" t="s">
        <v>3932</v>
      </c>
      <c r="G1139" s="9" t="s">
        <v>3933</v>
      </c>
      <c r="H1139" s="9" t="s">
        <v>3933</v>
      </c>
      <c r="I1139" s="9" t="s">
        <v>3934</v>
      </c>
      <c r="J1139" s="9" t="s">
        <v>3935</v>
      </c>
      <c r="K1139" s="9"/>
      <c r="L1139" s="11" t="s">
        <v>1631</v>
      </c>
      <c r="M1139" s="9"/>
      <c r="N1139" s="9"/>
      <c r="O1139" s="9"/>
      <c r="P1139" s="9"/>
      <c r="Q1139" s="9"/>
      <c r="R1139" s="9"/>
      <c r="S1139" s="9"/>
    </row>
    <row r="1140" spans="1:19" x14ac:dyDescent="0.2">
      <c r="A1140" t="s">
        <v>3936</v>
      </c>
      <c r="B1140" s="9" t="s">
        <v>128</v>
      </c>
      <c r="C1140" s="9" t="s">
        <v>2629</v>
      </c>
      <c r="D1140" s="9" t="s">
        <v>3937</v>
      </c>
      <c r="E1140" s="9" t="s">
        <v>3938</v>
      </c>
      <c r="F1140" s="9" t="s">
        <v>2903</v>
      </c>
      <c r="G1140" s="9" t="s">
        <v>3939</v>
      </c>
      <c r="H1140" s="9" t="s">
        <v>3940</v>
      </c>
      <c r="I1140" s="9" t="s">
        <v>3941</v>
      </c>
      <c r="J1140" s="9" t="s">
        <v>3942</v>
      </c>
      <c r="K1140" s="9"/>
      <c r="L1140" s="9" t="s">
        <v>3943</v>
      </c>
      <c r="M1140" s="9">
        <v>1612144</v>
      </c>
      <c r="N1140" s="9"/>
      <c r="O1140" s="9"/>
      <c r="P1140" s="9"/>
      <c r="Q1140" s="9"/>
      <c r="R1140" s="9"/>
      <c r="S1140" s="9"/>
    </row>
    <row r="1141" spans="1:19" x14ac:dyDescent="0.2">
      <c r="A1141" t="s">
        <v>3944</v>
      </c>
      <c r="B1141" s="9" t="s">
        <v>32</v>
      </c>
      <c r="C1141" s="9"/>
      <c r="D1141" s="9" t="s">
        <v>3945</v>
      </c>
      <c r="E1141" s="9" t="s">
        <v>3946</v>
      </c>
      <c r="F1141" s="9" t="s">
        <v>3947</v>
      </c>
      <c r="G1141" s="9" t="s">
        <v>3948</v>
      </c>
      <c r="H1141" s="9" t="s">
        <v>3949</v>
      </c>
      <c r="I1141" s="9" t="s">
        <v>3950</v>
      </c>
      <c r="J1141" s="9" t="s">
        <v>3951</v>
      </c>
      <c r="K1141" s="9"/>
      <c r="L1141" s="9" t="s">
        <v>3952</v>
      </c>
      <c r="M1141" s="9">
        <v>1208170</v>
      </c>
      <c r="N1141" s="9"/>
      <c r="O1141" s="9"/>
      <c r="P1141" s="9"/>
      <c r="Q1141" s="9"/>
      <c r="R1141" s="9"/>
      <c r="S1141" s="9"/>
    </row>
    <row r="1142" spans="1:19" x14ac:dyDescent="0.2">
      <c r="A1142" t="s">
        <v>3953</v>
      </c>
      <c r="B1142" s="9" t="s">
        <v>2443</v>
      </c>
      <c r="C1142" s="9"/>
      <c r="D1142" s="9" t="s">
        <v>3954</v>
      </c>
      <c r="E1142" s="9" t="s">
        <v>3321</v>
      </c>
      <c r="F1142" s="9" t="s">
        <v>2644</v>
      </c>
      <c r="G1142" s="9" t="s">
        <v>2767</v>
      </c>
      <c r="H1142" s="9" t="s">
        <v>3955</v>
      </c>
      <c r="I1142" s="9" t="s">
        <v>3956</v>
      </c>
      <c r="J1142" s="9" t="s">
        <v>3957</v>
      </c>
      <c r="K1142" s="9"/>
      <c r="L1142" s="9" t="s">
        <v>2315</v>
      </c>
      <c r="M1142" s="9">
        <v>1841667</v>
      </c>
      <c r="N1142" s="9"/>
      <c r="O1142" s="9"/>
      <c r="P1142" s="9"/>
      <c r="Q1142" s="9"/>
      <c r="R1142" s="9"/>
      <c r="S1142" s="9"/>
    </row>
    <row r="1143" spans="1:19" x14ac:dyDescent="0.2">
      <c r="A1143" t="s">
        <v>3958</v>
      </c>
      <c r="B1143" s="9" t="s">
        <v>128</v>
      </c>
      <c r="C1143" s="9"/>
      <c r="D1143" s="9" t="s">
        <v>3959</v>
      </c>
      <c r="E1143" s="9" t="s">
        <v>3321</v>
      </c>
      <c r="F1143" s="9" t="s">
        <v>2822</v>
      </c>
      <c r="G1143" s="9" t="s">
        <v>3441</v>
      </c>
      <c r="H1143" s="9" t="s">
        <v>3960</v>
      </c>
      <c r="I1143" s="9" t="s">
        <v>3961</v>
      </c>
      <c r="J1143" s="9" t="s">
        <v>3962</v>
      </c>
      <c r="K1143" s="9"/>
      <c r="L1143" s="11" t="s">
        <v>1631</v>
      </c>
      <c r="M1143" s="9"/>
      <c r="N1143" s="9"/>
      <c r="O1143" s="9"/>
      <c r="P1143" s="9"/>
      <c r="Q1143" s="9"/>
      <c r="R1143" s="9"/>
      <c r="S1143" s="9"/>
    </row>
    <row r="1144" spans="1:19" x14ac:dyDescent="0.2">
      <c r="A1144" t="s">
        <v>3963</v>
      </c>
      <c r="B1144" s="9" t="s">
        <v>128</v>
      </c>
      <c r="C1144" s="9" t="s">
        <v>2629</v>
      </c>
      <c r="D1144" s="9" t="s">
        <v>3964</v>
      </c>
      <c r="E1144" s="9" t="s">
        <v>3965</v>
      </c>
      <c r="F1144" s="9" t="s">
        <v>3966</v>
      </c>
      <c r="G1144" s="9" t="s">
        <v>3967</v>
      </c>
      <c r="H1144" s="9"/>
      <c r="I1144" s="9" t="s">
        <v>3968</v>
      </c>
      <c r="J1144" s="9" t="s">
        <v>3969</v>
      </c>
      <c r="K1144" s="9"/>
      <c r="L1144" s="9" t="s">
        <v>3943</v>
      </c>
      <c r="M1144" s="9">
        <v>1612144</v>
      </c>
      <c r="N1144" s="9"/>
      <c r="O1144" s="9"/>
      <c r="P1144" s="9"/>
      <c r="Q1144" s="9"/>
      <c r="R1144" s="9"/>
      <c r="S1144" s="9"/>
    </row>
    <row r="1145" spans="1:19" x14ac:dyDescent="0.2">
      <c r="A1145" t="s">
        <v>3970</v>
      </c>
      <c r="B1145" s="9" t="s">
        <v>43</v>
      </c>
      <c r="C1145" s="9"/>
      <c r="D1145" s="9" t="s">
        <v>3971</v>
      </c>
      <c r="E1145" s="9"/>
      <c r="F1145" s="9" t="s">
        <v>3972</v>
      </c>
      <c r="G1145" s="9" t="s">
        <v>3973</v>
      </c>
      <c r="H1145" s="9"/>
      <c r="I1145" s="9" t="s">
        <v>3974</v>
      </c>
      <c r="J1145" s="9" t="s">
        <v>3975</v>
      </c>
      <c r="K1145" s="9"/>
      <c r="L1145" s="9"/>
      <c r="M1145" s="9"/>
      <c r="N1145" s="9"/>
      <c r="O1145" s="9"/>
      <c r="P1145" s="9"/>
      <c r="Q1145" s="9"/>
      <c r="R1145" s="9"/>
      <c r="S1145" s="9"/>
    </row>
    <row r="1146" spans="1:19" x14ac:dyDescent="0.2">
      <c r="A1146" t="s">
        <v>3976</v>
      </c>
      <c r="B1146" s="9" t="s">
        <v>43</v>
      </c>
      <c r="C1146" s="9"/>
      <c r="D1146" s="9" t="s">
        <v>3977</v>
      </c>
      <c r="E1146" s="9"/>
      <c r="F1146" s="9" t="s">
        <v>3978</v>
      </c>
      <c r="G1146" s="9"/>
      <c r="H1146" s="9"/>
      <c r="I1146" s="9" t="s">
        <v>3979</v>
      </c>
      <c r="J1146" s="9" t="s">
        <v>3980</v>
      </c>
      <c r="K1146" s="9"/>
      <c r="L1146" s="9"/>
      <c r="M1146" s="9"/>
      <c r="N1146" s="9"/>
      <c r="O1146" s="9"/>
      <c r="P1146" s="9"/>
      <c r="Q1146" s="9"/>
      <c r="R1146" s="9"/>
      <c r="S1146" s="9"/>
    </row>
    <row r="1147" spans="1:19" x14ac:dyDescent="0.2">
      <c r="A1147" t="s">
        <v>3981</v>
      </c>
      <c r="B1147" s="9" t="s">
        <v>128</v>
      </c>
      <c r="C1147" s="9" t="s">
        <v>2629</v>
      </c>
      <c r="D1147" s="9" t="s">
        <v>3982</v>
      </c>
      <c r="E1147" s="9" t="s">
        <v>3321</v>
      </c>
      <c r="F1147" s="9" t="s">
        <v>2601</v>
      </c>
      <c r="G1147" s="9" t="s">
        <v>3983</v>
      </c>
      <c r="H1147" s="9"/>
      <c r="I1147" s="9" t="s">
        <v>3984</v>
      </c>
      <c r="J1147" s="9" t="s">
        <v>3985</v>
      </c>
      <c r="K1147" s="9"/>
      <c r="L1147" s="9" t="s">
        <v>3986</v>
      </c>
      <c r="M1147" s="9">
        <v>1835563</v>
      </c>
      <c r="N1147" s="9"/>
      <c r="O1147" s="9"/>
      <c r="P1147" s="9"/>
      <c r="Q1147" s="9"/>
      <c r="R1147" s="9"/>
      <c r="S1147" s="9"/>
    </row>
    <row r="1148" spans="1:19" x14ac:dyDescent="0.2">
      <c r="A1148" t="s">
        <v>3987</v>
      </c>
      <c r="B1148" s="9" t="s">
        <v>43</v>
      </c>
      <c r="C1148" s="9"/>
      <c r="D1148" s="9" t="s">
        <v>3988</v>
      </c>
      <c r="E1148" s="9" t="s">
        <v>3321</v>
      </c>
      <c r="F1148" s="9" t="s">
        <v>3989</v>
      </c>
      <c r="G1148" s="9" t="s">
        <v>3990</v>
      </c>
      <c r="H1148" s="9" t="s">
        <v>3990</v>
      </c>
      <c r="I1148" s="9" t="s">
        <v>3991</v>
      </c>
      <c r="J1148" s="9" t="s">
        <v>3992</v>
      </c>
      <c r="K1148" s="9"/>
      <c r="L1148" s="11" t="s">
        <v>1631</v>
      </c>
      <c r="M1148" s="9"/>
      <c r="N1148" s="9"/>
      <c r="O1148" s="9"/>
      <c r="P1148" s="9"/>
      <c r="Q1148" s="9"/>
      <c r="R1148" s="9"/>
      <c r="S1148" s="9"/>
    </row>
    <row r="1149" spans="1:19" x14ac:dyDescent="0.2">
      <c r="A1149" t="s">
        <v>3993</v>
      </c>
      <c r="B1149" s="9" t="s">
        <v>43</v>
      </c>
      <c r="C1149" s="9"/>
      <c r="D1149" s="9" t="s">
        <v>3994</v>
      </c>
      <c r="E1149" s="9"/>
      <c r="F1149" s="9" t="s">
        <v>3410</v>
      </c>
      <c r="G1149" s="9"/>
      <c r="H1149" s="9"/>
      <c r="I1149" s="9" t="s">
        <v>3995</v>
      </c>
      <c r="J1149" s="9" t="s">
        <v>3996</v>
      </c>
      <c r="K1149" s="9"/>
      <c r="L1149" s="9"/>
      <c r="M1149" s="9"/>
      <c r="N1149" s="9"/>
      <c r="O1149" s="9"/>
      <c r="P1149" s="9"/>
      <c r="Q1149" s="9"/>
      <c r="R1149" s="9"/>
      <c r="S1149" s="9"/>
    </row>
    <row r="1150" spans="1:19" x14ac:dyDescent="0.2">
      <c r="A1150" t="s">
        <v>3997</v>
      </c>
      <c r="B1150" s="9" t="s">
        <v>43</v>
      </c>
      <c r="C1150" s="9"/>
      <c r="D1150" s="9" t="s">
        <v>3998</v>
      </c>
      <c r="E1150" s="9"/>
      <c r="F1150" s="9" t="s">
        <v>3978</v>
      </c>
      <c r="G1150" s="9"/>
      <c r="H1150" s="9"/>
      <c r="I1150" s="9" t="s">
        <v>3999</v>
      </c>
      <c r="J1150" s="9" t="s">
        <v>4000</v>
      </c>
      <c r="K1150" s="9"/>
      <c r="L1150" s="9"/>
      <c r="M1150" s="9"/>
      <c r="N1150" s="9"/>
      <c r="O1150" s="9"/>
      <c r="P1150" s="9"/>
      <c r="Q1150" s="9"/>
      <c r="R1150" s="9"/>
      <c r="S1150" s="9"/>
    </row>
    <row r="1151" spans="1:19" x14ac:dyDescent="0.2">
      <c r="A1151" t="s">
        <v>4001</v>
      </c>
      <c r="B1151" s="9" t="s">
        <v>32</v>
      </c>
      <c r="C1151" s="9"/>
      <c r="D1151" s="9" t="s">
        <v>4002</v>
      </c>
      <c r="E1151" s="9"/>
      <c r="F1151" s="9" t="s">
        <v>4003</v>
      </c>
      <c r="G1151" s="9"/>
      <c r="H1151" s="9"/>
      <c r="I1151" s="9" t="s">
        <v>4004</v>
      </c>
      <c r="J1151" s="9" t="s">
        <v>4005</v>
      </c>
      <c r="K1151" s="9"/>
      <c r="L1151" s="11" t="s">
        <v>1631</v>
      </c>
      <c r="M1151" s="9"/>
      <c r="N1151" s="9"/>
      <c r="O1151" s="9"/>
      <c r="P1151" s="9"/>
      <c r="Q1151" s="9"/>
      <c r="R1151" s="9"/>
      <c r="S1151" s="9"/>
    </row>
    <row r="1152" spans="1:19" x14ac:dyDescent="0.2">
      <c r="A1152" t="s">
        <v>4006</v>
      </c>
      <c r="B1152" s="9" t="s">
        <v>32</v>
      </c>
      <c r="C1152" s="9"/>
      <c r="D1152" s="9" t="s">
        <v>4007</v>
      </c>
      <c r="E1152" s="9"/>
      <c r="F1152" s="9" t="s">
        <v>4008</v>
      </c>
      <c r="G1152" s="9"/>
      <c r="H1152" s="9"/>
      <c r="I1152" s="9" t="s">
        <v>4009</v>
      </c>
      <c r="J1152" s="9" t="s">
        <v>4010</v>
      </c>
      <c r="K1152" s="9"/>
      <c r="L1152" s="11" t="s">
        <v>1631</v>
      </c>
      <c r="M1152" s="9"/>
      <c r="N1152" s="9"/>
      <c r="O1152" s="9"/>
      <c r="P1152" s="9"/>
      <c r="Q1152" s="9"/>
      <c r="R1152" s="9"/>
      <c r="S1152" s="9"/>
    </row>
    <row r="1153" spans="1:19" x14ac:dyDescent="0.2">
      <c r="A1153" t="s">
        <v>4011</v>
      </c>
      <c r="B1153" s="9" t="s">
        <v>43</v>
      </c>
      <c r="C1153" s="9"/>
      <c r="D1153" s="9" t="s">
        <v>4012</v>
      </c>
      <c r="E1153" s="9"/>
      <c r="F1153" s="9" t="s">
        <v>4013</v>
      </c>
      <c r="G1153" s="9"/>
      <c r="H1153" s="9"/>
      <c r="I1153" s="9" t="s">
        <v>4014</v>
      </c>
      <c r="J1153" s="9" t="s">
        <v>4015</v>
      </c>
      <c r="K1153" s="9"/>
      <c r="L1153" s="9"/>
      <c r="M1153" s="9"/>
      <c r="N1153" s="9"/>
      <c r="O1153" s="9"/>
      <c r="P1153" s="9"/>
      <c r="Q1153" s="9"/>
      <c r="R1153" s="9"/>
      <c r="S1153" s="9"/>
    </row>
    <row r="1154" spans="1:19" x14ac:dyDescent="0.2">
      <c r="A1154" t="s">
        <v>4016</v>
      </c>
      <c r="B1154" s="9" t="s">
        <v>43</v>
      </c>
      <c r="C1154" s="9"/>
      <c r="D1154" s="9" t="s">
        <v>4017</v>
      </c>
      <c r="E1154" s="9"/>
      <c r="F1154" s="9" t="s">
        <v>4018</v>
      </c>
      <c r="G1154" s="9"/>
      <c r="H1154" s="9" t="s">
        <v>4019</v>
      </c>
      <c r="I1154" s="9" t="s">
        <v>4020</v>
      </c>
      <c r="J1154" s="9" t="s">
        <v>4021</v>
      </c>
      <c r="K1154" s="9"/>
      <c r="L1154" s="9"/>
      <c r="M1154" s="9"/>
      <c r="N1154" s="9"/>
      <c r="O1154" s="9"/>
      <c r="P1154" s="9"/>
      <c r="Q1154" s="9"/>
      <c r="R1154" s="9"/>
      <c r="S1154" s="9"/>
    </row>
    <row r="1155" spans="1:19" x14ac:dyDescent="0.2">
      <c r="A1155" t="s">
        <v>4022</v>
      </c>
      <c r="B1155" s="9" t="s">
        <v>43</v>
      </c>
      <c r="C1155" s="9"/>
      <c r="D1155" s="9" t="s">
        <v>4023</v>
      </c>
      <c r="E1155" s="9"/>
      <c r="F1155" s="9" t="s">
        <v>4024</v>
      </c>
      <c r="G1155" s="9"/>
      <c r="H1155" s="9" t="s">
        <v>4025</v>
      </c>
      <c r="I1155" s="9" t="s">
        <v>4026</v>
      </c>
      <c r="J1155" s="9" t="s">
        <v>4027</v>
      </c>
      <c r="K1155" s="9"/>
      <c r="L1155" s="9"/>
      <c r="M1155" s="9"/>
      <c r="N1155" s="9"/>
      <c r="O1155" s="9"/>
      <c r="P1155" s="9"/>
      <c r="Q1155" s="9"/>
      <c r="R1155" s="9"/>
      <c r="S1155" s="9"/>
    </row>
    <row r="1156" spans="1:19" x14ac:dyDescent="0.2">
      <c r="A1156" t="s">
        <v>4028</v>
      </c>
      <c r="B1156" s="9" t="s">
        <v>2443</v>
      </c>
      <c r="C1156" s="9"/>
      <c r="D1156" s="9" t="s">
        <v>4029</v>
      </c>
      <c r="E1156" s="9"/>
      <c r="F1156" s="9" t="s">
        <v>2451</v>
      </c>
      <c r="G1156" s="9"/>
      <c r="H1156" s="9" t="s">
        <v>4030</v>
      </c>
      <c r="I1156" s="9" t="s">
        <v>4031</v>
      </c>
      <c r="J1156" s="9" t="s">
        <v>4032</v>
      </c>
      <c r="K1156" s="9"/>
      <c r="L1156" s="9"/>
      <c r="M1156" s="9"/>
      <c r="N1156" s="9"/>
      <c r="O1156" s="9"/>
      <c r="P1156" s="9"/>
      <c r="Q1156" s="9"/>
      <c r="R1156" s="9"/>
      <c r="S1156" s="9"/>
    </row>
    <row r="1157" spans="1:19" x14ac:dyDescent="0.2">
      <c r="A1157" t="s">
        <v>4033</v>
      </c>
      <c r="B1157" s="9" t="s">
        <v>43</v>
      </c>
      <c r="C1157" s="9"/>
      <c r="D1157" s="9" t="s">
        <v>4034</v>
      </c>
      <c r="E1157" s="9" t="s">
        <v>3321</v>
      </c>
      <c r="F1157" s="9" t="s">
        <v>3711</v>
      </c>
      <c r="G1157" s="9" t="s">
        <v>4035</v>
      </c>
      <c r="H1157" s="9" t="s">
        <v>4036</v>
      </c>
      <c r="I1157" s="9" t="s">
        <v>4037</v>
      </c>
      <c r="J1157" s="9" t="s">
        <v>4038</v>
      </c>
      <c r="K1157" s="9"/>
      <c r="L1157" s="11" t="s">
        <v>1631</v>
      </c>
      <c r="M1157" s="9"/>
      <c r="N1157" s="9"/>
      <c r="O1157" s="9"/>
      <c r="P1157" s="9"/>
      <c r="Q1157" s="9"/>
      <c r="R1157" s="9"/>
      <c r="S1157" s="9"/>
    </row>
    <row r="1158" spans="1:19" x14ac:dyDescent="0.2">
      <c r="A1158" t="s">
        <v>4039</v>
      </c>
      <c r="B1158" s="9" t="s">
        <v>43</v>
      </c>
      <c r="C1158" s="9"/>
      <c r="D1158" s="9" t="s">
        <v>4040</v>
      </c>
      <c r="E1158" s="9"/>
      <c r="F1158" s="9" t="s">
        <v>4041</v>
      </c>
      <c r="G1158" s="9"/>
      <c r="H1158" s="9"/>
      <c r="I1158" s="9" t="s">
        <v>4042</v>
      </c>
      <c r="J1158" s="9" t="s">
        <v>4043</v>
      </c>
      <c r="K1158" s="9"/>
      <c r="L1158" s="9"/>
      <c r="M1158" s="9"/>
      <c r="N1158" s="9"/>
      <c r="O1158" s="9"/>
      <c r="P1158" s="9"/>
      <c r="Q1158" s="9"/>
      <c r="R1158" s="9"/>
      <c r="S1158" s="9"/>
    </row>
    <row r="1159" spans="1:19" x14ac:dyDescent="0.2">
      <c r="A1159" t="s">
        <v>4044</v>
      </c>
      <c r="B1159" s="9" t="s">
        <v>2443</v>
      </c>
      <c r="C1159" s="9"/>
      <c r="D1159" s="9" t="s">
        <v>4045</v>
      </c>
      <c r="E1159" s="9"/>
      <c r="F1159" s="9" t="s">
        <v>4046</v>
      </c>
      <c r="G1159" s="9"/>
      <c r="H1159" s="9"/>
      <c r="I1159" s="9" t="s">
        <v>4047</v>
      </c>
      <c r="J1159" s="9" t="s">
        <v>4048</v>
      </c>
      <c r="K1159" s="9"/>
      <c r="L1159" s="11" t="s">
        <v>1631</v>
      </c>
      <c r="M1159" s="9"/>
      <c r="N1159" s="9"/>
      <c r="O1159" s="9"/>
      <c r="P1159" s="9"/>
      <c r="Q1159" s="9"/>
      <c r="R1159" s="9"/>
      <c r="S1159" s="9"/>
    </row>
    <row r="1160" spans="1:19" x14ac:dyDescent="0.2">
      <c r="A1160" t="s">
        <v>4049</v>
      </c>
      <c r="B1160" s="9" t="s">
        <v>549</v>
      </c>
      <c r="C1160" s="9"/>
      <c r="D1160" s="9" t="s">
        <v>4050</v>
      </c>
      <c r="E1160" s="9" t="s">
        <v>3321</v>
      </c>
      <c r="F1160" s="9" t="s">
        <v>4051</v>
      </c>
      <c r="G1160" s="9" t="s">
        <v>4052</v>
      </c>
      <c r="H1160" s="9" t="s">
        <v>4053</v>
      </c>
      <c r="I1160" s="9" t="s">
        <v>4054</v>
      </c>
      <c r="J1160" s="9" t="s">
        <v>4055</v>
      </c>
      <c r="K1160" s="9"/>
      <c r="L1160" s="11" t="s">
        <v>1631</v>
      </c>
      <c r="M1160" s="9"/>
      <c r="N1160" s="9"/>
      <c r="O1160" s="9"/>
      <c r="P1160" s="9"/>
      <c r="Q1160" s="9"/>
      <c r="R1160" s="9"/>
      <c r="S1160" s="9"/>
    </row>
    <row r="1161" spans="1:19" x14ac:dyDescent="0.2">
      <c r="A1161" t="s">
        <v>4056</v>
      </c>
      <c r="B1161" s="9" t="s">
        <v>32</v>
      </c>
      <c r="C1161" s="9"/>
      <c r="D1161" s="9" t="s">
        <v>4057</v>
      </c>
      <c r="E1161" s="9" t="s">
        <v>3321</v>
      </c>
      <c r="F1161" s="9" t="s">
        <v>4058</v>
      </c>
      <c r="G1161" s="9"/>
      <c r="H1161" s="9" t="s">
        <v>4059</v>
      </c>
      <c r="I1161" s="9" t="s">
        <v>4060</v>
      </c>
      <c r="J1161" s="9" t="s">
        <v>4061</v>
      </c>
      <c r="K1161" s="9"/>
      <c r="L1161" s="9" t="s">
        <v>4062</v>
      </c>
      <c r="M1161" s="9">
        <v>1266418</v>
      </c>
      <c r="N1161" s="9"/>
      <c r="O1161" s="9"/>
      <c r="P1161" s="9"/>
      <c r="Q1161" s="9"/>
      <c r="R1161" s="9"/>
      <c r="S1161" s="9"/>
    </row>
    <row r="1162" spans="1:19" x14ac:dyDescent="0.2">
      <c r="A1162" t="s">
        <v>4063</v>
      </c>
      <c r="B1162" s="9" t="s">
        <v>43</v>
      </c>
      <c r="C1162" s="9"/>
      <c r="D1162" s="9" t="s">
        <v>4064</v>
      </c>
      <c r="E1162" s="9" t="s">
        <v>3321</v>
      </c>
      <c r="F1162" s="9" t="s">
        <v>2970</v>
      </c>
      <c r="G1162" s="9"/>
      <c r="H1162" s="9" t="s">
        <v>4065</v>
      </c>
      <c r="I1162" s="9" t="s">
        <v>4066</v>
      </c>
      <c r="J1162" s="9" t="s">
        <v>4067</v>
      </c>
      <c r="K1162" s="9"/>
      <c r="L1162" s="11" t="s">
        <v>1631</v>
      </c>
      <c r="M1162" s="9"/>
      <c r="N1162" s="9"/>
      <c r="O1162" s="9"/>
      <c r="P1162" s="9"/>
      <c r="Q1162" s="9"/>
      <c r="R1162" s="9"/>
      <c r="S1162" s="9"/>
    </row>
    <row r="1163" spans="1:19" x14ac:dyDescent="0.2">
      <c r="A1163" t="s">
        <v>4068</v>
      </c>
      <c r="B1163" s="9" t="s">
        <v>43</v>
      </c>
      <c r="C1163" s="9"/>
      <c r="D1163" s="9" t="s">
        <v>4069</v>
      </c>
      <c r="E1163" s="9" t="s">
        <v>3321</v>
      </c>
      <c r="F1163" s="9" t="s">
        <v>4058</v>
      </c>
      <c r="G1163" s="9"/>
      <c r="H1163" s="9" t="s">
        <v>4070</v>
      </c>
      <c r="I1163" s="9" t="s">
        <v>4071</v>
      </c>
      <c r="J1163" s="9" t="s">
        <v>4072</v>
      </c>
      <c r="K1163" s="9"/>
      <c r="L1163" s="11" t="s">
        <v>1631</v>
      </c>
      <c r="M1163" s="9"/>
      <c r="N1163" s="9"/>
      <c r="O1163" s="9"/>
      <c r="P1163" s="9"/>
      <c r="Q1163" s="9"/>
      <c r="R1163" s="9"/>
      <c r="S1163" s="9"/>
    </row>
    <row r="1164" spans="1:19" x14ac:dyDescent="0.2">
      <c r="A1164" t="s">
        <v>4073</v>
      </c>
      <c r="B1164" s="9" t="s">
        <v>2443</v>
      </c>
      <c r="C1164" s="9"/>
      <c r="D1164" s="9" t="s">
        <v>4074</v>
      </c>
      <c r="E1164" s="9" t="s">
        <v>3321</v>
      </c>
      <c r="F1164" s="9" t="s">
        <v>2870</v>
      </c>
      <c r="G1164" s="9" t="s">
        <v>4075</v>
      </c>
      <c r="H1164" s="9" t="s">
        <v>4076</v>
      </c>
      <c r="I1164" s="9" t="s">
        <v>4077</v>
      </c>
      <c r="J1164" s="9" t="s">
        <v>4078</v>
      </c>
      <c r="K1164" s="9"/>
      <c r="L1164" s="11" t="s">
        <v>1631</v>
      </c>
      <c r="M1164" s="9"/>
      <c r="N1164" s="9"/>
      <c r="O1164" s="9"/>
      <c r="P1164" s="9"/>
      <c r="Q1164" s="9"/>
      <c r="R1164" s="9"/>
      <c r="S1164" s="9"/>
    </row>
    <row r="1165" spans="1:19" x14ac:dyDescent="0.2">
      <c r="A1165" t="s">
        <v>4079</v>
      </c>
      <c r="B1165" s="9" t="s">
        <v>128</v>
      </c>
      <c r="C1165" s="9"/>
      <c r="D1165" s="9" t="s">
        <v>4080</v>
      </c>
      <c r="E1165" s="9" t="s">
        <v>3321</v>
      </c>
      <c r="F1165" s="9" t="s">
        <v>4081</v>
      </c>
      <c r="G1165" s="9" t="s">
        <v>4082</v>
      </c>
      <c r="H1165" s="9"/>
      <c r="I1165" s="9" t="s">
        <v>4083</v>
      </c>
      <c r="J1165" s="9" t="s">
        <v>4084</v>
      </c>
      <c r="K1165" s="9"/>
      <c r="L1165" s="11" t="s">
        <v>1631</v>
      </c>
      <c r="M1165" s="9"/>
      <c r="N1165" s="9"/>
      <c r="O1165" s="9"/>
      <c r="P1165" s="9"/>
      <c r="Q1165" s="9"/>
      <c r="R1165" s="9"/>
      <c r="S1165" s="9"/>
    </row>
    <row r="1166" spans="1:19" x14ac:dyDescent="0.2">
      <c r="A1166" t="s">
        <v>4085</v>
      </c>
      <c r="B1166" s="9" t="s">
        <v>549</v>
      </c>
      <c r="C1166" s="9"/>
      <c r="D1166" s="9" t="s">
        <v>4086</v>
      </c>
      <c r="E1166" s="9"/>
      <c r="F1166" s="9" t="s">
        <v>4051</v>
      </c>
      <c r="G1166" s="9"/>
      <c r="H1166" s="9" t="s">
        <v>4087</v>
      </c>
      <c r="I1166" s="9" t="s">
        <v>4088</v>
      </c>
      <c r="J1166" s="9" t="s">
        <v>4089</v>
      </c>
      <c r="K1166" s="9"/>
      <c r="L1166" s="9"/>
      <c r="M1166" s="9"/>
      <c r="N1166" s="9"/>
      <c r="O1166" s="9"/>
      <c r="P1166" s="9"/>
      <c r="Q1166" s="9"/>
      <c r="R1166" s="9"/>
      <c r="S1166" s="9"/>
    </row>
    <row r="1167" spans="1:19" x14ac:dyDescent="0.2">
      <c r="A1167" t="s">
        <v>4090</v>
      </c>
      <c r="B1167" s="9" t="s">
        <v>43</v>
      </c>
      <c r="C1167" s="9"/>
      <c r="D1167" s="9" t="s">
        <v>4091</v>
      </c>
      <c r="E1167" s="9"/>
      <c r="F1167" s="9" t="s">
        <v>4092</v>
      </c>
      <c r="G1167" s="9"/>
      <c r="H1167" s="9"/>
      <c r="I1167" s="9" t="s">
        <v>4093</v>
      </c>
      <c r="J1167" s="9" t="s">
        <v>4094</v>
      </c>
      <c r="K1167" s="9"/>
      <c r="L1167" s="9"/>
      <c r="M1167" s="9"/>
      <c r="N1167" s="9"/>
      <c r="O1167" s="9"/>
      <c r="P1167" s="9"/>
      <c r="Q1167" s="9"/>
      <c r="R1167" s="9"/>
      <c r="S1167" s="9"/>
    </row>
    <row r="1168" spans="1:19" x14ac:dyDescent="0.2">
      <c r="A1168" t="s">
        <v>4095</v>
      </c>
      <c r="B1168" s="9" t="s">
        <v>43</v>
      </c>
      <c r="C1168" s="9"/>
      <c r="D1168" s="9" t="s">
        <v>4096</v>
      </c>
      <c r="E1168" s="9"/>
      <c r="F1168" s="9" t="s">
        <v>4097</v>
      </c>
      <c r="G1168" s="9"/>
      <c r="H1168" s="9"/>
      <c r="I1168" s="9" t="s">
        <v>4098</v>
      </c>
      <c r="J1168" s="9" t="s">
        <v>4099</v>
      </c>
      <c r="K1168" s="9"/>
      <c r="L1168" s="9"/>
      <c r="M1168" s="9"/>
      <c r="N1168" s="9"/>
      <c r="O1168" s="9"/>
      <c r="P1168" s="9"/>
      <c r="Q1168" s="9"/>
      <c r="R1168" s="9"/>
      <c r="S1168" s="9"/>
    </row>
    <row r="1169" spans="1:19" x14ac:dyDescent="0.2">
      <c r="A1169" t="s">
        <v>4100</v>
      </c>
      <c r="B1169" s="9" t="s">
        <v>43</v>
      </c>
      <c r="C1169" s="9"/>
      <c r="D1169" s="9" t="s">
        <v>4101</v>
      </c>
      <c r="E1169" s="9" t="s">
        <v>3321</v>
      </c>
      <c r="F1169" s="9" t="s">
        <v>2544</v>
      </c>
      <c r="G1169" s="9"/>
      <c r="H1169" s="9" t="s">
        <v>4102</v>
      </c>
      <c r="I1169" s="9" t="s">
        <v>4103</v>
      </c>
      <c r="J1169" s="9" t="s">
        <v>4104</v>
      </c>
      <c r="K1169" s="9"/>
      <c r="L1169" s="11" t="s">
        <v>1631</v>
      </c>
      <c r="M1169" s="9"/>
      <c r="N1169" s="9"/>
      <c r="O1169" s="9"/>
      <c r="P1169" s="9"/>
      <c r="Q1169" s="9"/>
      <c r="R1169" s="9"/>
      <c r="S1169" s="9"/>
    </row>
    <row r="1170" spans="1:19" x14ac:dyDescent="0.2">
      <c r="A1170" t="s">
        <v>4105</v>
      </c>
      <c r="B1170" s="9" t="s">
        <v>2443</v>
      </c>
      <c r="C1170" s="9"/>
      <c r="D1170" s="9" t="s">
        <v>4106</v>
      </c>
      <c r="E1170" s="9" t="s">
        <v>4107</v>
      </c>
      <c r="F1170" s="9" t="s">
        <v>4108</v>
      </c>
      <c r="G1170" s="9"/>
      <c r="H1170" s="9"/>
      <c r="I1170" s="9" t="s">
        <v>4109</v>
      </c>
      <c r="J1170" s="9" t="s">
        <v>4110</v>
      </c>
      <c r="K1170" s="9"/>
      <c r="L1170" s="9" t="s">
        <v>4111</v>
      </c>
      <c r="M1170" s="9"/>
      <c r="N1170" s="9"/>
      <c r="O1170" s="9"/>
      <c r="P1170" s="9"/>
      <c r="Q1170" s="9"/>
      <c r="R1170" s="9"/>
      <c r="S1170" s="9"/>
    </row>
    <row r="1171" spans="1:19" x14ac:dyDescent="0.2">
      <c r="A1171" t="s">
        <v>4112</v>
      </c>
      <c r="B1171" s="9" t="s">
        <v>43</v>
      </c>
      <c r="C1171" s="9"/>
      <c r="D1171" s="9" t="s">
        <v>4113</v>
      </c>
      <c r="E1171" s="9" t="s">
        <v>3321</v>
      </c>
      <c r="F1171" s="9" t="s">
        <v>2592</v>
      </c>
      <c r="G1171" s="9"/>
      <c r="H1171" s="9" t="s">
        <v>4114</v>
      </c>
      <c r="I1171" s="9" t="s">
        <v>4115</v>
      </c>
      <c r="J1171" s="9" t="s">
        <v>4116</v>
      </c>
      <c r="K1171" s="9"/>
      <c r="L1171" s="11" t="s">
        <v>1631</v>
      </c>
      <c r="M1171" s="9"/>
      <c r="N1171" s="9"/>
      <c r="O1171" s="9"/>
      <c r="P1171" s="9"/>
      <c r="Q1171" s="9"/>
      <c r="R1171" s="9"/>
      <c r="S1171" s="9"/>
    </row>
    <row r="1172" spans="1:19" x14ac:dyDescent="0.2">
      <c r="A1172" t="s">
        <v>4117</v>
      </c>
      <c r="B1172" s="9" t="s">
        <v>128</v>
      </c>
      <c r="C1172" s="9" t="s">
        <v>2629</v>
      </c>
      <c r="D1172" s="9" t="s">
        <v>4118</v>
      </c>
      <c r="E1172" s="9" t="s">
        <v>3321</v>
      </c>
      <c r="F1172" s="9" t="s">
        <v>2915</v>
      </c>
      <c r="G1172" s="9"/>
      <c r="H1172" s="9" t="s">
        <v>4119</v>
      </c>
      <c r="I1172" s="9" t="s">
        <v>4120</v>
      </c>
      <c r="J1172" s="9" t="s">
        <v>4121</v>
      </c>
      <c r="K1172" s="9"/>
      <c r="L1172" s="9" t="s">
        <v>4122</v>
      </c>
      <c r="M1172" s="9">
        <v>1520817</v>
      </c>
      <c r="N1172" s="9"/>
      <c r="O1172" s="9"/>
      <c r="P1172" s="9"/>
      <c r="Q1172" s="9"/>
      <c r="R1172" s="9"/>
      <c r="S1172" s="9"/>
    </row>
    <row r="1173" spans="1:19" x14ac:dyDescent="0.2">
      <c r="A1173" t="s">
        <v>4123</v>
      </c>
      <c r="B1173" s="9" t="s">
        <v>32</v>
      </c>
      <c r="C1173" s="9"/>
      <c r="D1173" s="9" t="s">
        <v>4124</v>
      </c>
      <c r="E1173" s="9" t="s">
        <v>3321</v>
      </c>
      <c r="F1173" s="9" t="s">
        <v>4125</v>
      </c>
      <c r="G1173" s="9"/>
      <c r="H1173" s="9"/>
      <c r="I1173" s="9" t="s">
        <v>4126</v>
      </c>
      <c r="J1173" s="9" t="s">
        <v>4127</v>
      </c>
      <c r="K1173" s="9"/>
      <c r="L1173" s="11" t="s">
        <v>1631</v>
      </c>
      <c r="M1173" s="9"/>
      <c r="N1173" s="9"/>
      <c r="O1173" s="9"/>
      <c r="P1173" s="9"/>
      <c r="Q1173" s="9"/>
      <c r="R1173" s="9"/>
      <c r="S1173" s="9"/>
    </row>
    <row r="1174" spans="1:19" x14ac:dyDescent="0.2">
      <c r="A1174" t="s">
        <v>4128</v>
      </c>
      <c r="B1174" s="9" t="s">
        <v>2443</v>
      </c>
      <c r="C1174" s="9"/>
      <c r="D1174" s="9" t="s">
        <v>4129</v>
      </c>
      <c r="E1174" s="9"/>
      <c r="F1174" s="9" t="s">
        <v>3457</v>
      </c>
      <c r="G1174" s="9"/>
      <c r="H1174" s="9" t="s">
        <v>4130</v>
      </c>
      <c r="I1174" s="9" t="s">
        <v>4131</v>
      </c>
      <c r="J1174" s="9" t="s">
        <v>4132</v>
      </c>
      <c r="K1174" s="9"/>
      <c r="L1174" s="9" t="s">
        <v>4133</v>
      </c>
      <c r="M1174" s="9">
        <v>1760726</v>
      </c>
      <c r="N1174" s="9">
        <v>1638273</v>
      </c>
      <c r="O1174" s="9"/>
      <c r="P1174" s="9"/>
      <c r="Q1174" s="9"/>
      <c r="R1174" s="9"/>
      <c r="S1174" s="9"/>
    </row>
    <row r="1175" spans="1:19" x14ac:dyDescent="0.2">
      <c r="A1175" t="s">
        <v>4134</v>
      </c>
      <c r="B1175" s="9" t="s">
        <v>32</v>
      </c>
      <c r="C1175" s="9"/>
      <c r="D1175" s="9" t="s">
        <v>735</v>
      </c>
      <c r="E1175" s="9" t="s">
        <v>3321</v>
      </c>
      <c r="F1175" s="9" t="s">
        <v>2976</v>
      </c>
      <c r="G1175" s="9"/>
      <c r="H1175" s="9" t="s">
        <v>4135</v>
      </c>
      <c r="I1175" s="9" t="s">
        <v>4136</v>
      </c>
      <c r="J1175" s="9" t="s">
        <v>4137</v>
      </c>
      <c r="K1175" s="9"/>
      <c r="L1175" s="11" t="s">
        <v>1631</v>
      </c>
      <c r="M1175" s="9"/>
      <c r="N1175" s="9"/>
      <c r="O1175" s="9"/>
      <c r="P1175" s="9"/>
      <c r="Q1175" s="9"/>
      <c r="R1175" s="9"/>
      <c r="S1175" s="9"/>
    </row>
    <row r="1176" spans="1:19" x14ac:dyDescent="0.2">
      <c r="A1176" t="s">
        <v>4138</v>
      </c>
      <c r="B1176" s="9" t="s">
        <v>128</v>
      </c>
      <c r="C1176" s="9" t="s">
        <v>4139</v>
      </c>
      <c r="D1176" s="9" t="s">
        <v>4140</v>
      </c>
      <c r="E1176" s="9" t="s">
        <v>3321</v>
      </c>
      <c r="F1176" s="9" t="s">
        <v>4141</v>
      </c>
      <c r="G1176" s="9" t="s">
        <v>4142</v>
      </c>
      <c r="H1176" s="9" t="s">
        <v>2739</v>
      </c>
      <c r="I1176" s="9" t="s">
        <v>4143</v>
      </c>
      <c r="J1176" s="9" t="s">
        <v>4144</v>
      </c>
      <c r="K1176" s="9"/>
      <c r="L1176" s="9" t="s">
        <v>4145</v>
      </c>
      <c r="M1176" s="9">
        <v>1612144</v>
      </c>
      <c r="N1176" s="9"/>
      <c r="O1176" s="9"/>
      <c r="P1176" s="9"/>
      <c r="Q1176" s="9"/>
      <c r="R1176" s="9"/>
      <c r="S1176" s="9"/>
    </row>
    <row r="1177" spans="1:19" x14ac:dyDescent="0.2">
      <c r="A1177" t="s">
        <v>4146</v>
      </c>
      <c r="B1177" s="9" t="s">
        <v>128</v>
      </c>
      <c r="C1177" s="9"/>
      <c r="D1177" s="9" t="s">
        <v>4147</v>
      </c>
      <c r="E1177" s="9" t="s">
        <v>4148</v>
      </c>
      <c r="F1177" s="9" t="s">
        <v>4149</v>
      </c>
      <c r="G1177" s="9"/>
      <c r="H1177" s="9" t="s">
        <v>4150</v>
      </c>
      <c r="I1177" s="9" t="s">
        <v>4151</v>
      </c>
      <c r="J1177" s="9" t="s">
        <v>4152</v>
      </c>
      <c r="K1177" s="9"/>
      <c r="L1177" s="9" t="s">
        <v>4153</v>
      </c>
      <c r="M1177" s="9">
        <v>1434880</v>
      </c>
      <c r="N1177" s="9"/>
      <c r="O1177" s="9"/>
      <c r="P1177" s="9"/>
      <c r="Q1177" s="9"/>
      <c r="R1177" s="9"/>
      <c r="S1177" s="9"/>
    </row>
    <row r="1178" spans="1:19" x14ac:dyDescent="0.2">
      <c r="A1178" t="s">
        <v>4154</v>
      </c>
      <c r="B1178" s="9" t="s">
        <v>128</v>
      </c>
      <c r="C1178" s="9"/>
      <c r="D1178" s="9" t="s">
        <v>4155</v>
      </c>
      <c r="E1178" s="9"/>
      <c r="F1178" s="9" t="s">
        <v>4156</v>
      </c>
      <c r="G1178" s="9"/>
      <c r="H1178" s="9" t="s">
        <v>4156</v>
      </c>
      <c r="I1178" s="9" t="s">
        <v>4157</v>
      </c>
      <c r="J1178" s="9" t="s">
        <v>4158</v>
      </c>
      <c r="K1178" s="9"/>
      <c r="L1178" s="9"/>
      <c r="M1178" s="9"/>
      <c r="N1178" s="9"/>
      <c r="O1178" s="9"/>
      <c r="P1178" s="9"/>
      <c r="Q1178" s="9"/>
      <c r="R1178" s="9"/>
      <c r="S1178" s="9"/>
    </row>
    <row r="1179" spans="1:19" x14ac:dyDescent="0.2">
      <c r="A1179" t="s">
        <v>4159</v>
      </c>
      <c r="B1179" s="9" t="s">
        <v>43</v>
      </c>
      <c r="C1179" s="9"/>
      <c r="D1179" s="9" t="s">
        <v>4160</v>
      </c>
      <c r="E1179" s="9"/>
      <c r="F1179" s="9" t="s">
        <v>2597</v>
      </c>
      <c r="G1179" s="9"/>
      <c r="H1179" s="9" t="s">
        <v>4161</v>
      </c>
      <c r="I1179" s="9" t="s">
        <v>4162</v>
      </c>
      <c r="J1179" s="9" t="s">
        <v>4163</v>
      </c>
      <c r="K1179" s="9"/>
      <c r="L1179" s="9"/>
      <c r="M1179" s="9"/>
      <c r="N1179" s="9"/>
      <c r="O1179" s="9"/>
      <c r="P1179" s="9"/>
      <c r="Q1179" s="9"/>
      <c r="R1179" s="9"/>
      <c r="S1179" s="9"/>
    </row>
    <row r="1180" spans="1:19" x14ac:dyDescent="0.2">
      <c r="A1180" t="s">
        <v>4164</v>
      </c>
      <c r="B1180" s="9" t="s">
        <v>147</v>
      </c>
      <c r="C1180" s="9"/>
      <c r="D1180" s="9" t="s">
        <v>4165</v>
      </c>
      <c r="E1180" s="9" t="s">
        <v>3321</v>
      </c>
      <c r="F1180" s="9" t="s">
        <v>4166</v>
      </c>
      <c r="G1180" s="9"/>
      <c r="H1180" s="9"/>
      <c r="I1180" s="9" t="s">
        <v>4167</v>
      </c>
      <c r="J1180" s="9" t="s">
        <v>4168</v>
      </c>
      <c r="K1180" s="9"/>
      <c r="L1180" s="11" t="s">
        <v>1631</v>
      </c>
      <c r="M1180" s="9"/>
      <c r="N1180" s="9"/>
      <c r="O1180" s="9"/>
      <c r="P1180" s="9"/>
      <c r="Q1180" s="9"/>
      <c r="R1180" s="9"/>
      <c r="S1180" s="9"/>
    </row>
    <row r="1181" spans="1:19" x14ac:dyDescent="0.2">
      <c r="A1181" t="s">
        <v>4169</v>
      </c>
      <c r="B1181" s="9" t="s">
        <v>147</v>
      </c>
      <c r="C1181" s="9"/>
      <c r="D1181" s="9" t="s">
        <v>4170</v>
      </c>
      <c r="E1181" s="9"/>
      <c r="F1181" s="9" t="s">
        <v>4171</v>
      </c>
      <c r="G1181" s="9"/>
      <c r="H1181" s="9"/>
      <c r="I1181" s="9" t="s">
        <v>4172</v>
      </c>
      <c r="J1181" s="9" t="s">
        <v>4173</v>
      </c>
      <c r="K1181" s="9"/>
      <c r="L1181" s="9"/>
      <c r="M1181" s="9"/>
      <c r="N1181" s="9"/>
      <c r="O1181" s="9"/>
      <c r="P1181" s="9"/>
      <c r="Q1181" s="9"/>
      <c r="R1181" s="9"/>
      <c r="S1181" s="9"/>
    </row>
    <row r="1182" spans="1:19" x14ac:dyDescent="0.2">
      <c r="A1182" t="s">
        <v>4174</v>
      </c>
      <c r="B1182" s="9" t="s">
        <v>2443</v>
      </c>
      <c r="C1182" s="9"/>
      <c r="D1182" s="9" t="s">
        <v>4175</v>
      </c>
      <c r="E1182" s="9" t="s">
        <v>3321</v>
      </c>
      <c r="F1182" s="9" t="s">
        <v>2644</v>
      </c>
      <c r="G1182" s="9" t="s">
        <v>4176</v>
      </c>
      <c r="H1182" s="9" t="s">
        <v>3312</v>
      </c>
      <c r="I1182" s="9" t="s">
        <v>4177</v>
      </c>
      <c r="J1182" s="9" t="s">
        <v>4178</v>
      </c>
      <c r="K1182" s="9"/>
      <c r="L1182" s="9" t="s">
        <v>2315</v>
      </c>
      <c r="M1182" s="9">
        <v>1841667</v>
      </c>
      <c r="N1182" s="9"/>
      <c r="O1182" s="9"/>
      <c r="P1182" s="9"/>
      <c r="Q1182" s="9"/>
      <c r="R1182" s="9"/>
      <c r="S1182" s="9"/>
    </row>
    <row r="1183" spans="1:19" x14ac:dyDescent="0.2">
      <c r="A1183" t="s">
        <v>4179</v>
      </c>
      <c r="B1183" s="9" t="s">
        <v>128</v>
      </c>
      <c r="C1183" s="9" t="s">
        <v>4180</v>
      </c>
      <c r="D1183" s="9" t="s">
        <v>4181</v>
      </c>
      <c r="E1183" s="9" t="s">
        <v>3321</v>
      </c>
      <c r="F1183" s="9" t="s">
        <v>4182</v>
      </c>
      <c r="G1183" s="9"/>
      <c r="H1183" s="9"/>
      <c r="I1183" s="9" t="s">
        <v>4183</v>
      </c>
      <c r="J1183" s="9" t="s">
        <v>4184</v>
      </c>
      <c r="K1183" s="9"/>
      <c r="L1183" s="11" t="s">
        <v>1631</v>
      </c>
      <c r="M1183" s="9"/>
      <c r="N1183" s="9"/>
      <c r="O1183" s="9"/>
      <c r="P1183" s="9"/>
      <c r="Q1183" s="9"/>
      <c r="R1183" s="9"/>
      <c r="S1183" s="9"/>
    </row>
    <row r="1184" spans="1:19" x14ac:dyDescent="0.2">
      <c r="A1184" t="s">
        <v>4185</v>
      </c>
      <c r="B1184" s="9" t="s">
        <v>147</v>
      </c>
      <c r="C1184" s="9"/>
      <c r="D1184" s="9" t="s">
        <v>4186</v>
      </c>
      <c r="E1184" s="9" t="s">
        <v>3321</v>
      </c>
      <c r="F1184" s="9" t="s">
        <v>4187</v>
      </c>
      <c r="G1184" s="9"/>
      <c r="H1184" s="9"/>
      <c r="I1184" s="9" t="s">
        <v>4188</v>
      </c>
      <c r="J1184" s="9" t="s">
        <v>4189</v>
      </c>
      <c r="K1184" s="9"/>
      <c r="L1184" s="11" t="s">
        <v>1631</v>
      </c>
      <c r="M1184" s="9"/>
      <c r="N1184" s="9"/>
      <c r="O1184" s="9"/>
      <c r="P1184" s="9"/>
      <c r="Q1184" s="9"/>
      <c r="R1184" s="9"/>
      <c r="S1184" s="9"/>
    </row>
    <row r="1185" spans="1:19" x14ac:dyDescent="0.2">
      <c r="A1185" t="s">
        <v>4190</v>
      </c>
      <c r="B1185" s="9" t="s">
        <v>2443</v>
      </c>
      <c r="C1185" s="9"/>
      <c r="D1185" s="9" t="s">
        <v>4191</v>
      </c>
      <c r="E1185" s="9" t="s">
        <v>4192</v>
      </c>
      <c r="F1185" s="9" t="s">
        <v>4193</v>
      </c>
      <c r="G1185" s="9"/>
      <c r="H1185" s="9" t="s">
        <v>4194</v>
      </c>
      <c r="I1185" s="9" t="s">
        <v>4195</v>
      </c>
      <c r="J1185" s="9" t="s">
        <v>4196</v>
      </c>
      <c r="K1185" s="9"/>
      <c r="L1185" s="9" t="s">
        <v>4197</v>
      </c>
      <c r="M1185" s="9">
        <v>9224537</v>
      </c>
      <c r="N1185" s="9"/>
      <c r="O1185" s="9"/>
      <c r="P1185" s="9"/>
      <c r="Q1185" s="9"/>
      <c r="R1185" s="9"/>
      <c r="S1185" s="9"/>
    </row>
    <row r="1186" spans="1:19" x14ac:dyDescent="0.2">
      <c r="A1186" t="s">
        <v>4198</v>
      </c>
      <c r="B1186" s="9" t="s">
        <v>2443</v>
      </c>
      <c r="C1186" s="9"/>
      <c r="D1186" s="9" t="s">
        <v>4199</v>
      </c>
      <c r="E1186" s="9" t="s">
        <v>4200</v>
      </c>
      <c r="F1186" s="9" t="s">
        <v>4201</v>
      </c>
      <c r="G1186" s="9" t="s">
        <v>4202</v>
      </c>
      <c r="H1186" s="9" t="s">
        <v>4203</v>
      </c>
      <c r="I1186" s="9" t="s">
        <v>4204</v>
      </c>
      <c r="J1186" s="9" t="s">
        <v>4205</v>
      </c>
      <c r="K1186" s="9"/>
      <c r="L1186" s="9" t="s">
        <v>4206</v>
      </c>
      <c r="M1186" s="9">
        <v>928926</v>
      </c>
      <c r="N1186" s="9"/>
      <c r="O1186" s="9"/>
      <c r="P1186" s="9"/>
      <c r="Q1186" s="9"/>
      <c r="R1186" s="9"/>
      <c r="S1186" s="9"/>
    </row>
    <row r="1187" spans="1:19" x14ac:dyDescent="0.2">
      <c r="A1187" t="s">
        <v>4207</v>
      </c>
      <c r="B1187" s="9" t="s">
        <v>128</v>
      </c>
      <c r="C1187" s="9"/>
      <c r="D1187" s="9" t="s">
        <v>4208</v>
      </c>
      <c r="E1187" s="9" t="s">
        <v>4209</v>
      </c>
      <c r="F1187" s="9" t="s">
        <v>4149</v>
      </c>
      <c r="G1187" s="9"/>
      <c r="H1187" s="9"/>
      <c r="I1187" s="9" t="s">
        <v>4210</v>
      </c>
      <c r="J1187" s="9" t="s">
        <v>4211</v>
      </c>
      <c r="K1187" s="9"/>
      <c r="L1187" s="9" t="s">
        <v>4212</v>
      </c>
      <c r="M1187" s="9">
        <v>600575</v>
      </c>
      <c r="N1187" s="9"/>
      <c r="O1187" s="9"/>
      <c r="P1187" s="9"/>
      <c r="Q1187" s="9"/>
      <c r="R1187" s="9"/>
      <c r="S1187" s="9"/>
    </row>
    <row r="1188" spans="1:19" x14ac:dyDescent="0.2">
      <c r="A1188" t="s">
        <v>4213</v>
      </c>
      <c r="B1188" s="9" t="s">
        <v>2443</v>
      </c>
      <c r="C1188" s="9"/>
      <c r="D1188" s="9" t="s">
        <v>4214</v>
      </c>
      <c r="E1188" s="9" t="s">
        <v>3321</v>
      </c>
      <c r="F1188" s="9" t="s">
        <v>4215</v>
      </c>
      <c r="G1188" s="9" t="s">
        <v>2655</v>
      </c>
      <c r="H1188" s="9" t="s">
        <v>4216</v>
      </c>
      <c r="I1188" s="9" t="s">
        <v>4217</v>
      </c>
      <c r="J1188" s="9" t="s">
        <v>4218</v>
      </c>
      <c r="K1188" s="9"/>
      <c r="L1188" s="11" t="s">
        <v>1631</v>
      </c>
      <c r="M1188" s="9"/>
      <c r="N1188" s="9"/>
      <c r="O1188" s="9"/>
      <c r="P1188" s="9"/>
      <c r="Q1188" s="9"/>
      <c r="R1188" s="9"/>
      <c r="S1188" s="9"/>
    </row>
    <row r="1189" spans="1:19" x14ac:dyDescent="0.2">
      <c r="A1189" t="s">
        <v>4219</v>
      </c>
      <c r="B1189" s="9" t="s">
        <v>43</v>
      </c>
      <c r="C1189" s="9"/>
      <c r="D1189" s="9" t="s">
        <v>4220</v>
      </c>
      <c r="E1189" s="9"/>
      <c r="F1189" s="9" t="s">
        <v>4221</v>
      </c>
      <c r="G1189" s="9"/>
      <c r="H1189" s="9" t="s">
        <v>4222</v>
      </c>
      <c r="I1189" s="9" t="s">
        <v>4223</v>
      </c>
      <c r="J1189" s="9" t="s">
        <v>4224</v>
      </c>
      <c r="K1189" s="9"/>
      <c r="L1189" s="9"/>
      <c r="M1189" s="9"/>
      <c r="N1189" s="9"/>
      <c r="O1189" s="9"/>
      <c r="P1189" s="9"/>
      <c r="Q1189" s="9"/>
      <c r="R1189" s="9"/>
      <c r="S1189" s="9"/>
    </row>
    <row r="1190" spans="1:19" x14ac:dyDescent="0.2">
      <c r="A1190" t="s">
        <v>4225</v>
      </c>
      <c r="B1190" s="9" t="s">
        <v>128</v>
      </c>
      <c r="C1190" s="9" t="s">
        <v>4226</v>
      </c>
      <c r="D1190" s="9" t="s">
        <v>4227</v>
      </c>
      <c r="E1190" s="9" t="s">
        <v>4228</v>
      </c>
      <c r="F1190" s="9" t="s">
        <v>4229</v>
      </c>
      <c r="G1190" s="9"/>
      <c r="H1190" s="9" t="s">
        <v>3457</v>
      </c>
      <c r="I1190" s="9" t="s">
        <v>4230</v>
      </c>
      <c r="J1190" s="9" t="s">
        <v>4231</v>
      </c>
      <c r="K1190" s="9"/>
      <c r="L1190" s="9" t="s">
        <v>4232</v>
      </c>
      <c r="M1190" s="9">
        <v>1832662</v>
      </c>
      <c r="N1190" s="9"/>
      <c r="O1190" s="9"/>
      <c r="P1190" s="9"/>
      <c r="Q1190" s="9"/>
      <c r="R1190" s="9"/>
      <c r="S1190" s="9"/>
    </row>
    <row r="1191" spans="1:19" x14ac:dyDescent="0.2">
      <c r="A1191" t="s">
        <v>4233</v>
      </c>
      <c r="B1191" s="9" t="s">
        <v>43</v>
      </c>
      <c r="C1191" s="9"/>
      <c r="D1191" s="9" t="s">
        <v>4234</v>
      </c>
      <c r="E1191" s="9"/>
      <c r="F1191" s="9" t="s">
        <v>2544</v>
      </c>
      <c r="G1191" s="9"/>
      <c r="H1191" s="9" t="s">
        <v>4235</v>
      </c>
      <c r="I1191" s="9" t="s">
        <v>4236</v>
      </c>
      <c r="J1191" s="9" t="s">
        <v>4237</v>
      </c>
      <c r="K1191" s="9"/>
      <c r="L1191" s="9"/>
      <c r="M1191" s="9"/>
      <c r="N1191" s="9"/>
      <c r="O1191" s="9"/>
      <c r="P1191" s="9"/>
      <c r="Q1191" s="9"/>
      <c r="R1191" s="9"/>
      <c r="S1191" s="9"/>
    </row>
    <row r="1192" spans="1:19" x14ac:dyDescent="0.2">
      <c r="A1192" t="s">
        <v>4238</v>
      </c>
      <c r="B1192" s="9" t="s">
        <v>43</v>
      </c>
      <c r="C1192" s="9"/>
      <c r="D1192" s="9" t="s">
        <v>4239</v>
      </c>
      <c r="E1192" s="9"/>
      <c r="F1192" s="9" t="s">
        <v>2518</v>
      </c>
      <c r="G1192" s="9"/>
      <c r="H1192" s="9" t="s">
        <v>3410</v>
      </c>
      <c r="I1192" s="9" t="s">
        <v>4240</v>
      </c>
      <c r="J1192" s="9" t="s">
        <v>4241</v>
      </c>
      <c r="K1192" s="9"/>
      <c r="L1192" s="11" t="s">
        <v>1631</v>
      </c>
      <c r="M1192" s="9"/>
      <c r="N1192" s="9"/>
      <c r="O1192" s="9"/>
      <c r="P1192" s="9"/>
      <c r="Q1192" s="9"/>
      <c r="R1192" s="9"/>
      <c r="S1192" s="9"/>
    </row>
    <row r="1193" spans="1:19" x14ac:dyDescent="0.2">
      <c r="A1193" t="s">
        <v>4242</v>
      </c>
      <c r="B1193" s="9" t="s">
        <v>128</v>
      </c>
      <c r="C1193" s="9" t="s">
        <v>2699</v>
      </c>
      <c r="D1193" s="9" t="s">
        <v>4243</v>
      </c>
      <c r="E1193" s="9"/>
      <c r="F1193" s="9" t="s">
        <v>4244</v>
      </c>
      <c r="G1193" s="9"/>
      <c r="H1193" s="9" t="s">
        <v>4245</v>
      </c>
      <c r="I1193" s="9" t="s">
        <v>4246</v>
      </c>
      <c r="J1193" s="9" t="s">
        <v>4247</v>
      </c>
      <c r="K1193" s="9"/>
      <c r="L1193" s="9" t="s">
        <v>4248</v>
      </c>
      <c r="M1193" s="9">
        <v>1751216</v>
      </c>
      <c r="N1193" s="9"/>
      <c r="O1193" s="9"/>
      <c r="P1193" s="9"/>
      <c r="Q1193" s="9"/>
      <c r="R1193" s="9"/>
      <c r="S1193" s="9"/>
    </row>
    <row r="1194" spans="1:19" x14ac:dyDescent="0.2">
      <c r="A1194" t="s">
        <v>4249</v>
      </c>
      <c r="B1194" s="9" t="s">
        <v>128</v>
      </c>
      <c r="C1194" s="9" t="s">
        <v>4250</v>
      </c>
      <c r="D1194" s="9" t="s">
        <v>4251</v>
      </c>
      <c r="E1194" s="9"/>
      <c r="F1194" s="9" t="s">
        <v>4244</v>
      </c>
      <c r="G1194" s="9"/>
      <c r="H1194" s="9" t="s">
        <v>4245</v>
      </c>
      <c r="I1194" s="9" t="s">
        <v>4252</v>
      </c>
      <c r="J1194" s="9" t="s">
        <v>4253</v>
      </c>
      <c r="K1194" s="9"/>
      <c r="L1194" s="9" t="s">
        <v>4254</v>
      </c>
      <c r="M1194" s="9">
        <v>1751216</v>
      </c>
      <c r="N1194" s="9"/>
      <c r="O1194" s="9"/>
      <c r="P1194" s="9"/>
      <c r="Q1194" s="9"/>
      <c r="R1194" s="9"/>
      <c r="S1194" s="9"/>
    </row>
    <row r="1195" spans="1:19" x14ac:dyDescent="0.2">
      <c r="A1195" t="s">
        <v>4255</v>
      </c>
      <c r="B1195" s="9" t="s">
        <v>43</v>
      </c>
      <c r="C1195" s="9"/>
      <c r="D1195" s="9" t="s">
        <v>4256</v>
      </c>
      <c r="E1195" s="9"/>
      <c r="F1195" s="9" t="s">
        <v>4051</v>
      </c>
      <c r="G1195" s="9" t="s">
        <v>4257</v>
      </c>
      <c r="H1195" s="9" t="s">
        <v>4258</v>
      </c>
      <c r="I1195" s="9" t="s">
        <v>4259</v>
      </c>
      <c r="J1195" s="9" t="s">
        <v>4260</v>
      </c>
      <c r="K1195" s="9"/>
      <c r="L1195" s="9"/>
      <c r="M1195" s="9"/>
      <c r="N1195" s="9"/>
      <c r="O1195" s="9"/>
      <c r="P1195" s="9"/>
      <c r="Q1195" s="9"/>
      <c r="R1195" s="9"/>
      <c r="S1195" s="9"/>
    </row>
    <row r="1196" spans="1:19" x14ac:dyDescent="0.2">
      <c r="A1196" t="s">
        <v>4261</v>
      </c>
      <c r="B1196" s="9" t="s">
        <v>2443</v>
      </c>
      <c r="C1196" s="9"/>
      <c r="D1196" s="9" t="s">
        <v>4262</v>
      </c>
      <c r="E1196" s="9"/>
      <c r="F1196" s="9" t="s">
        <v>2642</v>
      </c>
      <c r="G1196" s="9" t="s">
        <v>2564</v>
      </c>
      <c r="H1196" s="9" t="s">
        <v>4263</v>
      </c>
      <c r="I1196" s="9" t="s">
        <v>4264</v>
      </c>
      <c r="J1196" s="9" t="s">
        <v>4265</v>
      </c>
      <c r="K1196" s="9"/>
      <c r="L1196" s="9" t="s">
        <v>4266</v>
      </c>
      <c r="M1196" s="9"/>
      <c r="N1196" s="9"/>
      <c r="O1196" s="9"/>
      <c r="P1196" s="9"/>
      <c r="Q1196" s="9"/>
      <c r="R1196" s="9"/>
      <c r="S1196" s="9"/>
    </row>
    <row r="1197" spans="1:19" x14ac:dyDescent="0.2">
      <c r="A1197" t="s">
        <v>4267</v>
      </c>
      <c r="B1197" s="9" t="s">
        <v>128</v>
      </c>
      <c r="C1197" s="9" t="s">
        <v>2699</v>
      </c>
      <c r="D1197" s="9" t="s">
        <v>4268</v>
      </c>
      <c r="E1197" s="9"/>
      <c r="F1197" s="9" t="s">
        <v>4269</v>
      </c>
      <c r="G1197" s="9" t="s">
        <v>4270</v>
      </c>
      <c r="H1197" s="9"/>
      <c r="I1197" s="9" t="s">
        <v>4271</v>
      </c>
      <c r="J1197" s="9" t="s">
        <v>4272</v>
      </c>
      <c r="K1197" s="9"/>
      <c r="L1197" s="11" t="s">
        <v>1631</v>
      </c>
      <c r="M1197" s="9"/>
      <c r="N1197" s="9"/>
      <c r="O1197" s="9"/>
      <c r="P1197" s="9"/>
      <c r="Q1197" s="9"/>
      <c r="R1197" s="9"/>
      <c r="S1197" s="9"/>
    </row>
    <row r="1198" spans="1:19" x14ac:dyDescent="0.2">
      <c r="A1198" t="s">
        <v>4273</v>
      </c>
      <c r="B1198" s="9" t="s">
        <v>43</v>
      </c>
      <c r="C1198" s="9"/>
      <c r="D1198" s="9" t="s">
        <v>4274</v>
      </c>
      <c r="E1198" s="9"/>
      <c r="F1198" s="9" t="s">
        <v>3020</v>
      </c>
      <c r="G1198" s="9"/>
      <c r="H1198" s="9"/>
      <c r="I1198" s="9" t="s">
        <v>4275</v>
      </c>
      <c r="J1198" s="9" t="s">
        <v>4276</v>
      </c>
      <c r="K1198" s="9"/>
      <c r="L1198" s="9"/>
      <c r="M1198" s="9"/>
      <c r="N1198" s="9"/>
      <c r="O1198" s="9"/>
      <c r="P1198" s="9"/>
      <c r="Q1198" s="9"/>
      <c r="R1198" s="9"/>
      <c r="S1198" s="9"/>
    </row>
    <row r="1199" spans="1:19" x14ac:dyDescent="0.2">
      <c r="A1199" t="s">
        <v>4277</v>
      </c>
      <c r="B1199" s="9" t="s">
        <v>128</v>
      </c>
      <c r="C1199" s="9"/>
      <c r="D1199" s="9" t="s">
        <v>4278</v>
      </c>
      <c r="E1199" s="9"/>
      <c r="F1199" s="9" t="s">
        <v>3209</v>
      </c>
      <c r="G1199" s="9"/>
      <c r="H1199" s="9" t="s">
        <v>4279</v>
      </c>
      <c r="I1199" s="9" t="s">
        <v>4280</v>
      </c>
      <c r="J1199" s="9" t="s">
        <v>4281</v>
      </c>
      <c r="K1199" s="9"/>
      <c r="L1199" s="9"/>
      <c r="M1199" s="9"/>
      <c r="N1199" s="9"/>
      <c r="O1199" s="9"/>
      <c r="P1199" s="9"/>
      <c r="Q1199" s="9"/>
      <c r="R1199" s="9"/>
      <c r="S1199" s="9"/>
    </row>
    <row r="1200" spans="1:19" x14ac:dyDescent="0.2">
      <c r="A1200" t="s">
        <v>4282</v>
      </c>
      <c r="B1200" s="9" t="s">
        <v>147</v>
      </c>
      <c r="C1200" s="9"/>
      <c r="D1200" s="9" t="s">
        <v>4283</v>
      </c>
      <c r="E1200" s="9" t="s">
        <v>4284</v>
      </c>
      <c r="F1200" s="9" t="s">
        <v>4285</v>
      </c>
      <c r="G1200" s="9"/>
      <c r="H1200" s="9" t="s">
        <v>4286</v>
      </c>
      <c r="I1200" s="9" t="s">
        <v>4287</v>
      </c>
      <c r="J1200" s="9" t="s">
        <v>4288</v>
      </c>
      <c r="K1200" s="9"/>
      <c r="L1200" s="11" t="s">
        <v>1631</v>
      </c>
      <c r="M1200" s="9"/>
      <c r="N1200" s="9"/>
      <c r="O1200" s="9"/>
      <c r="P1200" s="9"/>
      <c r="Q1200" s="9"/>
      <c r="R1200" s="9"/>
      <c r="S1200" s="9"/>
    </row>
    <row r="1201" spans="1:19" x14ac:dyDescent="0.2">
      <c r="A1201" t="s">
        <v>4289</v>
      </c>
      <c r="B1201" s="9" t="s">
        <v>43</v>
      </c>
      <c r="C1201" s="9"/>
      <c r="D1201" s="9" t="s">
        <v>4290</v>
      </c>
      <c r="E1201" s="9"/>
      <c r="F1201" s="9" t="s">
        <v>4221</v>
      </c>
      <c r="G1201" s="9" t="s">
        <v>4291</v>
      </c>
      <c r="H1201" s="9" t="s">
        <v>3989</v>
      </c>
      <c r="I1201" s="9" t="s">
        <v>4292</v>
      </c>
      <c r="J1201" s="9" t="s">
        <v>4293</v>
      </c>
      <c r="K1201" s="9"/>
      <c r="L1201" s="9"/>
      <c r="M1201" s="9"/>
      <c r="N1201" s="9"/>
      <c r="O1201" s="9"/>
      <c r="P1201" s="9"/>
      <c r="Q1201" s="9"/>
      <c r="R1201" s="9"/>
      <c r="S1201" s="9"/>
    </row>
    <row r="1202" spans="1:19" x14ac:dyDescent="0.2">
      <c r="A1202" t="s">
        <v>4294</v>
      </c>
      <c r="B1202" s="9" t="s">
        <v>128</v>
      </c>
      <c r="C1202" s="9" t="s">
        <v>4295</v>
      </c>
      <c r="D1202" s="9" t="s">
        <v>4296</v>
      </c>
      <c r="E1202" s="9" t="s">
        <v>4297</v>
      </c>
      <c r="F1202" s="9" t="s">
        <v>2929</v>
      </c>
      <c r="G1202" s="9" t="s">
        <v>4298</v>
      </c>
      <c r="H1202" s="9" t="s">
        <v>4299</v>
      </c>
      <c r="I1202" s="9" t="s">
        <v>4300</v>
      </c>
      <c r="J1202" s="9" t="s">
        <v>4301</v>
      </c>
      <c r="K1202" s="9"/>
      <c r="L1202" s="9" t="s">
        <v>4302</v>
      </c>
      <c r="M1202" s="9">
        <v>1455466</v>
      </c>
      <c r="N1202" s="9"/>
      <c r="O1202" s="9"/>
      <c r="P1202" s="9"/>
      <c r="Q1202" s="9"/>
      <c r="R1202" s="9"/>
      <c r="S1202" s="9"/>
    </row>
    <row r="1203" spans="1:19" x14ac:dyDescent="0.2">
      <c r="A1203" t="s">
        <v>4303</v>
      </c>
      <c r="B1203" s="9" t="s">
        <v>32</v>
      </c>
      <c r="C1203" s="9"/>
      <c r="D1203" s="9" t="s">
        <v>1277</v>
      </c>
      <c r="E1203" s="9" t="s">
        <v>4304</v>
      </c>
      <c r="F1203" s="9" t="s">
        <v>2728</v>
      </c>
      <c r="G1203" s="9"/>
      <c r="H1203" s="9" t="s">
        <v>4305</v>
      </c>
      <c r="I1203" s="9" t="s">
        <v>4306</v>
      </c>
      <c r="J1203" s="9" t="s">
        <v>4307</v>
      </c>
      <c r="K1203" s="9"/>
      <c r="L1203" s="9" t="s">
        <v>4308</v>
      </c>
      <c r="M1203" s="9">
        <v>1554056</v>
      </c>
      <c r="N1203" s="9"/>
      <c r="O1203" s="9"/>
      <c r="P1203" s="9"/>
      <c r="Q1203" s="9"/>
      <c r="R1203" s="9"/>
      <c r="S1203" s="9"/>
    </row>
    <row r="1204" spans="1:19" x14ac:dyDescent="0.2">
      <c r="A1204" t="s">
        <v>4309</v>
      </c>
      <c r="B1204" s="9" t="s">
        <v>147</v>
      </c>
      <c r="C1204" s="9"/>
      <c r="D1204" s="9" t="s">
        <v>4310</v>
      </c>
      <c r="E1204" s="9" t="s">
        <v>4311</v>
      </c>
      <c r="F1204" s="9" t="s">
        <v>3806</v>
      </c>
      <c r="G1204" s="9"/>
      <c r="H1204" s="9" t="s">
        <v>4312</v>
      </c>
      <c r="I1204" s="9" t="s">
        <v>4313</v>
      </c>
      <c r="J1204" s="9" t="s">
        <v>4314</v>
      </c>
      <c r="K1204" s="9"/>
      <c r="L1204" s="9" t="s">
        <v>4315</v>
      </c>
      <c r="M1204" s="9">
        <v>1652448</v>
      </c>
      <c r="N1204" s="9">
        <v>1520683</v>
      </c>
      <c r="O1204" s="9"/>
      <c r="P1204" s="9"/>
      <c r="Q1204" s="9"/>
      <c r="R1204" s="9"/>
      <c r="S1204" s="9"/>
    </row>
    <row r="1205" spans="1:19" x14ac:dyDescent="0.2">
      <c r="A1205" t="s">
        <v>4316</v>
      </c>
      <c r="B1205" s="9" t="s">
        <v>128</v>
      </c>
      <c r="C1205" s="9" t="s">
        <v>4317</v>
      </c>
      <c r="D1205" s="9" t="s">
        <v>4318</v>
      </c>
      <c r="E1205" s="9"/>
      <c r="F1205" s="9" t="s">
        <v>2929</v>
      </c>
      <c r="G1205" s="9" t="s">
        <v>4319</v>
      </c>
      <c r="H1205" s="9" t="s">
        <v>4320</v>
      </c>
      <c r="I1205" s="9" t="s">
        <v>4321</v>
      </c>
      <c r="J1205" s="9" t="s">
        <v>4322</v>
      </c>
      <c r="K1205" s="9"/>
      <c r="L1205" s="9" t="s">
        <v>4323</v>
      </c>
      <c r="M1205" s="9">
        <v>1455466</v>
      </c>
      <c r="N1205" s="9"/>
      <c r="O1205" s="9"/>
      <c r="P1205" s="9"/>
      <c r="Q1205" s="9"/>
      <c r="R1205" s="9"/>
      <c r="S1205" s="9"/>
    </row>
    <row r="1206" spans="1:19" x14ac:dyDescent="0.2">
      <c r="A1206" t="s">
        <v>4324</v>
      </c>
      <c r="B1206" s="9" t="s">
        <v>147</v>
      </c>
      <c r="C1206" s="9"/>
      <c r="D1206" s="9" t="s">
        <v>4325</v>
      </c>
      <c r="E1206" s="9"/>
      <c r="F1206" s="9" t="s">
        <v>3806</v>
      </c>
      <c r="G1206" s="9"/>
      <c r="H1206" s="9" t="s">
        <v>4312</v>
      </c>
      <c r="I1206" s="9" t="s">
        <v>4326</v>
      </c>
      <c r="J1206" s="9" t="s">
        <v>4327</v>
      </c>
      <c r="K1206" s="9"/>
      <c r="L1206" s="9" t="s">
        <v>4315</v>
      </c>
      <c r="M1206" s="9">
        <v>1652448</v>
      </c>
      <c r="N1206" s="9">
        <v>1520683</v>
      </c>
      <c r="O1206" s="9"/>
      <c r="P1206" s="9"/>
      <c r="Q1206" s="9"/>
      <c r="R1206" s="9"/>
      <c r="S1206" s="9"/>
    </row>
    <row r="1207" spans="1:19" x14ac:dyDescent="0.2">
      <c r="A1207" t="s">
        <v>4328</v>
      </c>
      <c r="B1207" s="9" t="s">
        <v>32</v>
      </c>
      <c r="C1207" s="9"/>
      <c r="D1207" s="9" t="s">
        <v>4329</v>
      </c>
      <c r="E1207" s="9" t="s">
        <v>4304</v>
      </c>
      <c r="F1207" s="9" t="s">
        <v>2728</v>
      </c>
      <c r="G1207" s="9"/>
      <c r="H1207" s="9" t="s">
        <v>4305</v>
      </c>
      <c r="I1207" s="9" t="s">
        <v>4330</v>
      </c>
      <c r="J1207" s="9" t="s">
        <v>4331</v>
      </c>
      <c r="K1207" s="9"/>
      <c r="L1207" s="9" t="s">
        <v>4332</v>
      </c>
      <c r="M1207" s="9">
        <v>1537007</v>
      </c>
      <c r="N1207" s="9">
        <v>1554056</v>
      </c>
      <c r="O1207" s="9">
        <v>1342207</v>
      </c>
      <c r="P1207" s="9"/>
      <c r="Q1207" s="9"/>
      <c r="R1207" s="9"/>
      <c r="S1207" s="9"/>
    </row>
    <row r="1208" spans="1:19" x14ac:dyDescent="0.2">
      <c r="A1208" t="s">
        <v>4333</v>
      </c>
      <c r="B1208" s="9" t="s">
        <v>2443</v>
      </c>
      <c r="C1208" s="9"/>
      <c r="D1208" s="9" t="s">
        <v>4334</v>
      </c>
      <c r="E1208" s="9"/>
      <c r="F1208" s="9" t="s">
        <v>2644</v>
      </c>
      <c r="G1208" s="9" t="s">
        <v>4335</v>
      </c>
      <c r="H1208" s="9" t="s">
        <v>4336</v>
      </c>
      <c r="I1208" s="9" t="s">
        <v>4337</v>
      </c>
      <c r="J1208" s="9" t="s">
        <v>4338</v>
      </c>
      <c r="K1208" s="9"/>
      <c r="L1208" s="9" t="s">
        <v>2315</v>
      </c>
      <c r="M1208" s="9">
        <v>1841667</v>
      </c>
      <c r="N1208" s="9"/>
      <c r="O1208" s="9"/>
      <c r="P1208" s="9"/>
      <c r="Q1208" s="9"/>
      <c r="R1208" s="9"/>
      <c r="S1208" s="9"/>
    </row>
    <row r="1209" spans="1:19" x14ac:dyDescent="0.2">
      <c r="A1209" t="s">
        <v>4339</v>
      </c>
      <c r="B1209" s="9" t="s">
        <v>32</v>
      </c>
      <c r="C1209" s="9"/>
      <c r="D1209" s="9" t="s">
        <v>4340</v>
      </c>
      <c r="E1209" s="9" t="s">
        <v>4341</v>
      </c>
      <c r="F1209" s="9" t="s">
        <v>4342</v>
      </c>
      <c r="G1209" s="9"/>
      <c r="H1209" s="9"/>
      <c r="I1209" s="9" t="s">
        <v>4343</v>
      </c>
      <c r="J1209" s="9" t="s">
        <v>4344</v>
      </c>
      <c r="K1209" s="9"/>
      <c r="L1209" s="9" t="s">
        <v>4345</v>
      </c>
      <c r="M1209" s="9"/>
      <c r="N1209" s="9"/>
      <c r="O1209" s="9"/>
      <c r="P1209" s="9"/>
      <c r="Q1209" s="9"/>
      <c r="R1209" s="9"/>
      <c r="S1209" s="9"/>
    </row>
    <row r="1210" spans="1:19" x14ac:dyDescent="0.2">
      <c r="A1210" t="s">
        <v>4346</v>
      </c>
      <c r="B1210" s="9" t="s">
        <v>32</v>
      </c>
      <c r="C1210" s="9"/>
      <c r="D1210" s="9" t="s">
        <v>1471</v>
      </c>
      <c r="E1210" s="9"/>
      <c r="F1210" s="9" t="s">
        <v>3380</v>
      </c>
      <c r="G1210" s="9"/>
      <c r="H1210" s="9" t="s">
        <v>4305</v>
      </c>
      <c r="I1210" s="9" t="s">
        <v>4347</v>
      </c>
      <c r="J1210" s="9" t="s">
        <v>4348</v>
      </c>
      <c r="K1210" s="9"/>
      <c r="L1210" s="9" t="s">
        <v>4349</v>
      </c>
      <c r="M1210" s="9">
        <v>1449501</v>
      </c>
      <c r="N1210" s="9"/>
      <c r="O1210" s="9"/>
      <c r="P1210" s="9"/>
      <c r="Q1210" s="9"/>
      <c r="R1210" s="9"/>
      <c r="S1210" s="9"/>
    </row>
    <row r="1211" spans="1:19" x14ac:dyDescent="0.2">
      <c r="A1211" t="s">
        <v>4350</v>
      </c>
      <c r="B1211" s="9" t="s">
        <v>147</v>
      </c>
      <c r="C1211" s="9"/>
      <c r="D1211" s="9" t="s">
        <v>4351</v>
      </c>
      <c r="E1211" s="9"/>
      <c r="F1211" s="9" t="s">
        <v>4352</v>
      </c>
      <c r="G1211" s="9"/>
      <c r="H1211" s="9" t="s">
        <v>4353</v>
      </c>
      <c r="I1211" s="9" t="s">
        <v>4354</v>
      </c>
      <c r="J1211" s="9" t="s">
        <v>4355</v>
      </c>
      <c r="K1211" s="9"/>
      <c r="L1211" s="9" t="s">
        <v>4356</v>
      </c>
      <c r="M1211" s="9">
        <v>1850777</v>
      </c>
      <c r="N1211" s="9">
        <v>1537078</v>
      </c>
      <c r="O1211" s="9"/>
      <c r="P1211" s="9"/>
      <c r="Q1211" s="9"/>
      <c r="R1211" s="9"/>
      <c r="S1211" s="9"/>
    </row>
    <row r="1212" spans="1:19" x14ac:dyDescent="0.2">
      <c r="A1212" t="s">
        <v>4357</v>
      </c>
      <c r="B1212" s="9" t="s">
        <v>549</v>
      </c>
      <c r="C1212" s="9"/>
      <c r="D1212" s="9" t="s">
        <v>4358</v>
      </c>
      <c r="E1212" s="9"/>
      <c r="F1212" s="9" t="s">
        <v>4359</v>
      </c>
      <c r="G1212" s="9" t="s">
        <v>4352</v>
      </c>
      <c r="H1212" s="9" t="s">
        <v>4360</v>
      </c>
      <c r="I1212" s="9" t="s">
        <v>4361</v>
      </c>
      <c r="J1212" s="9" t="s">
        <v>4362</v>
      </c>
      <c r="K1212" s="9"/>
      <c r="L1212" s="9" t="s">
        <v>4363</v>
      </c>
      <c r="M1212" s="9">
        <v>1850777</v>
      </c>
      <c r="N1212" s="9">
        <v>1537776</v>
      </c>
      <c r="O1212" s="9"/>
      <c r="P1212" s="9"/>
      <c r="Q1212" s="9"/>
      <c r="R1212" s="9"/>
      <c r="S1212" s="9"/>
    </row>
    <row r="1213" spans="1:19" x14ac:dyDescent="0.2">
      <c r="A1213" s="3" t="s">
        <v>4364</v>
      </c>
      <c r="B1213" s="9" t="s">
        <v>43</v>
      </c>
      <c r="C1213" s="9"/>
      <c r="D1213" s="9" t="s">
        <v>4365</v>
      </c>
      <c r="E1213" s="9"/>
      <c r="F1213" s="9" t="s">
        <v>4366</v>
      </c>
      <c r="G1213" s="9"/>
      <c r="H1213" s="9"/>
      <c r="I1213" s="9" t="s">
        <v>4367</v>
      </c>
      <c r="J1213" s="9" t="s">
        <v>4368</v>
      </c>
      <c r="K1213" s="9"/>
      <c r="L1213" s="9"/>
      <c r="M1213" s="9"/>
      <c r="N1213" s="9"/>
      <c r="O1213" s="9"/>
      <c r="P1213" s="9"/>
      <c r="Q1213" s="9"/>
      <c r="R1213" s="9"/>
      <c r="S1213" s="9"/>
    </row>
    <row r="1214" spans="1:19" x14ac:dyDescent="0.2">
      <c r="A1214" s="4" t="s">
        <v>4369</v>
      </c>
      <c r="B1214" s="9" t="s">
        <v>128</v>
      </c>
      <c r="C1214" s="9" t="s">
        <v>2699</v>
      </c>
      <c r="D1214" s="9" t="s">
        <v>4370</v>
      </c>
      <c r="E1214" s="9"/>
      <c r="F1214" s="9" t="s">
        <v>3441</v>
      </c>
      <c r="G1214" s="9" t="s">
        <v>2822</v>
      </c>
      <c r="H1214" s="9" t="s">
        <v>4371</v>
      </c>
      <c r="I1214" s="9" t="s">
        <v>4372</v>
      </c>
      <c r="J1214" s="9" t="s">
        <v>4373</v>
      </c>
      <c r="K1214" s="9"/>
      <c r="L1214" s="11" t="s">
        <v>1631</v>
      </c>
      <c r="M1214" s="9"/>
      <c r="N1214" s="9"/>
      <c r="O1214" s="9"/>
      <c r="P1214" s="9"/>
      <c r="Q1214" s="9"/>
      <c r="R1214" s="9"/>
      <c r="S1214" s="9"/>
    </row>
    <row r="1215" spans="1:19" x14ac:dyDescent="0.2">
      <c r="A1215" s="3" t="s">
        <v>4374</v>
      </c>
      <c r="B1215" s="9" t="s">
        <v>43</v>
      </c>
      <c r="C1215" s="9"/>
      <c r="D1215" s="9" t="s">
        <v>4375</v>
      </c>
      <c r="E1215" s="9"/>
      <c r="F1215" s="9" t="s">
        <v>4376</v>
      </c>
      <c r="G1215" s="9"/>
      <c r="H1215" s="9" t="s">
        <v>4377</v>
      </c>
      <c r="I1215" s="9" t="s">
        <v>4378</v>
      </c>
      <c r="J1215" s="9" t="s">
        <v>4379</v>
      </c>
      <c r="K1215" s="9"/>
      <c r="L1215" s="11" t="s">
        <v>1631</v>
      </c>
      <c r="M1215" s="9"/>
      <c r="N1215" s="9"/>
      <c r="O1215" s="9"/>
      <c r="P1215" s="9"/>
      <c r="Q1215" s="9"/>
      <c r="R1215" s="9"/>
      <c r="S1215" s="9"/>
    </row>
    <row r="1216" spans="1:19" x14ac:dyDescent="0.2">
      <c r="A1216" s="3" t="s">
        <v>4380</v>
      </c>
      <c r="B1216" s="9" t="s">
        <v>128</v>
      </c>
      <c r="C1216" s="9" t="s">
        <v>2699</v>
      </c>
      <c r="D1216" s="9" t="s">
        <v>4381</v>
      </c>
      <c r="E1216" s="9" t="s">
        <v>4382</v>
      </c>
      <c r="F1216" s="9"/>
      <c r="G1216" s="9"/>
      <c r="H1216" s="9" t="s">
        <v>4383</v>
      </c>
      <c r="I1216" s="9" t="s">
        <v>4384</v>
      </c>
      <c r="J1216" s="11" t="s">
        <v>1631</v>
      </c>
      <c r="K1216" s="9"/>
      <c r="L1216" s="9"/>
      <c r="M1216" s="9"/>
      <c r="N1216" s="9"/>
      <c r="O1216" s="9"/>
      <c r="P1216" s="9"/>
      <c r="Q1216" s="9"/>
      <c r="R1216" s="9"/>
      <c r="S1216" s="9"/>
    </row>
    <row r="1217" spans="1:19" x14ac:dyDescent="0.2">
      <c r="A1217" s="3" t="s">
        <v>4385</v>
      </c>
      <c r="B1217" s="9" t="s">
        <v>32</v>
      </c>
      <c r="C1217" s="9"/>
      <c r="D1217" s="9" t="s">
        <v>4386</v>
      </c>
      <c r="E1217" s="9" t="s">
        <v>4003</v>
      </c>
      <c r="F1217" s="9"/>
      <c r="G1217" s="9"/>
      <c r="H1217" s="9" t="s">
        <v>4387</v>
      </c>
      <c r="I1217" s="9" t="s">
        <v>4388</v>
      </c>
      <c r="J1217" s="9"/>
      <c r="K1217" s="9"/>
      <c r="L1217" s="9"/>
      <c r="M1217" s="9"/>
      <c r="N1217" s="9"/>
      <c r="O1217" s="9"/>
      <c r="P1217" s="9"/>
      <c r="Q1217" s="9"/>
      <c r="R1217" s="9"/>
      <c r="S1217" s="9"/>
    </row>
    <row r="1218" spans="1:19" x14ac:dyDescent="0.2">
      <c r="A1218" s="3" t="s">
        <v>4389</v>
      </c>
      <c r="B1218" s="9" t="s">
        <v>43</v>
      </c>
      <c r="C1218" s="9"/>
      <c r="D1218" s="9" t="s">
        <v>4390</v>
      </c>
      <c r="E1218" s="9"/>
      <c r="F1218" s="9" t="s">
        <v>2597</v>
      </c>
      <c r="G1218" s="9"/>
      <c r="H1218" s="9" t="s">
        <v>4391</v>
      </c>
      <c r="I1218" s="9" t="s">
        <v>4392</v>
      </c>
      <c r="J1218" s="9" t="s">
        <v>4393</v>
      </c>
      <c r="K1218" s="9"/>
      <c r="L1218" s="11" t="s">
        <v>1631</v>
      </c>
      <c r="M1218" s="9"/>
      <c r="N1218" s="9"/>
      <c r="O1218" s="9"/>
      <c r="P1218" s="9"/>
      <c r="Q1218" s="9"/>
      <c r="R1218" s="9"/>
      <c r="S1218" s="9"/>
    </row>
    <row r="1219" spans="1:19" x14ac:dyDescent="0.2">
      <c r="A1219" s="3" t="s">
        <v>4394</v>
      </c>
      <c r="B1219" s="9" t="s">
        <v>43</v>
      </c>
      <c r="C1219" s="9"/>
      <c r="D1219" s="9" t="s">
        <v>4395</v>
      </c>
      <c r="E1219" s="9" t="s">
        <v>4396</v>
      </c>
      <c r="F1219" s="9"/>
      <c r="G1219" s="9"/>
      <c r="H1219" s="9" t="s">
        <v>4397</v>
      </c>
      <c r="I1219" s="9" t="s">
        <v>4398</v>
      </c>
      <c r="J1219" s="9"/>
      <c r="K1219" s="9"/>
      <c r="L1219" s="9"/>
      <c r="M1219" s="9"/>
      <c r="N1219" s="9"/>
      <c r="O1219" s="9"/>
      <c r="P1219" s="9"/>
      <c r="Q1219" s="9"/>
      <c r="R1219" s="9"/>
      <c r="S1219" s="9"/>
    </row>
    <row r="1220" spans="1:19" x14ac:dyDescent="0.2">
      <c r="A1220" s="3" t="s">
        <v>4399</v>
      </c>
      <c r="B1220" s="9" t="s">
        <v>43</v>
      </c>
      <c r="C1220" s="9"/>
      <c r="D1220" s="9" t="s">
        <v>4400</v>
      </c>
      <c r="E1220" s="9"/>
      <c r="F1220" s="9" t="s">
        <v>4366</v>
      </c>
      <c r="G1220" s="9"/>
      <c r="H1220" s="9" t="s">
        <v>4401</v>
      </c>
      <c r="I1220" s="9" t="s">
        <v>4402</v>
      </c>
      <c r="J1220" s="9" t="s">
        <v>4403</v>
      </c>
      <c r="K1220" s="9"/>
      <c r="L1220" s="11" t="s">
        <v>1631</v>
      </c>
      <c r="M1220" s="9"/>
      <c r="N1220" s="9"/>
      <c r="O1220" s="9"/>
      <c r="P1220" s="9"/>
      <c r="Q1220" s="9"/>
      <c r="R1220" s="9"/>
      <c r="S1220" s="9"/>
    </row>
    <row r="1221" spans="1:19" x14ac:dyDescent="0.2">
      <c r="A1221" s="3" t="s">
        <v>4404</v>
      </c>
      <c r="B1221" s="9" t="s">
        <v>43</v>
      </c>
      <c r="C1221" s="9"/>
      <c r="D1221" s="9" t="s">
        <v>1547</v>
      </c>
      <c r="E1221" s="9"/>
      <c r="F1221" s="9" t="s">
        <v>2524</v>
      </c>
      <c r="G1221" s="9"/>
      <c r="H1221" s="9" t="s">
        <v>4405</v>
      </c>
      <c r="I1221" s="9" t="s">
        <v>4406</v>
      </c>
      <c r="J1221" s="9" t="s">
        <v>4407</v>
      </c>
      <c r="K1221" s="9"/>
      <c r="L1221" s="9"/>
      <c r="M1221" s="9"/>
      <c r="N1221" s="9"/>
      <c r="O1221" s="9"/>
      <c r="P1221" s="9"/>
      <c r="Q1221" s="9"/>
      <c r="R1221" s="9"/>
      <c r="S1221" s="9"/>
    </row>
    <row r="1222" spans="1:19" x14ac:dyDescent="0.2">
      <c r="A1222" s="3" t="s">
        <v>4408</v>
      </c>
      <c r="B1222" s="9" t="s">
        <v>43</v>
      </c>
      <c r="C1222" s="9"/>
      <c r="D1222" s="9" t="s">
        <v>4409</v>
      </c>
      <c r="E1222" s="9"/>
      <c r="F1222" s="9" t="s">
        <v>4410</v>
      </c>
      <c r="G1222" s="9" t="s">
        <v>4221</v>
      </c>
      <c r="H1222" s="9" t="s">
        <v>3989</v>
      </c>
      <c r="I1222" s="9" t="s">
        <v>4411</v>
      </c>
      <c r="J1222" s="9" t="s">
        <v>4412</v>
      </c>
      <c r="K1222" s="9"/>
      <c r="L1222" s="9"/>
      <c r="M1222" s="9"/>
      <c r="N1222" s="9"/>
      <c r="O1222" s="9"/>
      <c r="P1222" s="9"/>
      <c r="Q1222" s="9"/>
      <c r="R1222" s="9"/>
      <c r="S1222" s="9"/>
    </row>
    <row r="1223" spans="1:19" x14ac:dyDescent="0.2">
      <c r="A1223" s="3" t="s">
        <v>4413</v>
      </c>
      <c r="B1223" s="9" t="s">
        <v>43</v>
      </c>
      <c r="C1223" s="9"/>
      <c r="D1223" s="9" t="s">
        <v>4414</v>
      </c>
      <c r="E1223" s="9"/>
      <c r="F1223" s="9" t="s">
        <v>4415</v>
      </c>
      <c r="G1223" s="9"/>
      <c r="H1223" s="9"/>
      <c r="I1223" s="9" t="s">
        <v>4416</v>
      </c>
      <c r="J1223" s="9" t="s">
        <v>4417</v>
      </c>
      <c r="K1223" s="9"/>
      <c r="L1223" s="9"/>
      <c r="M1223" s="9"/>
      <c r="N1223" s="9"/>
      <c r="O1223" s="9"/>
      <c r="P1223" s="9"/>
      <c r="Q1223" s="9"/>
      <c r="R1223" s="9"/>
      <c r="S1223" s="9"/>
    </row>
    <row r="1224" spans="1:19" x14ac:dyDescent="0.2">
      <c r="A1224" s="3" t="s">
        <v>4418</v>
      </c>
      <c r="B1224" s="9" t="s">
        <v>43</v>
      </c>
      <c r="C1224" s="9"/>
      <c r="D1224" s="9" t="s">
        <v>4390</v>
      </c>
      <c r="E1224" s="9"/>
      <c r="F1224" s="9" t="s">
        <v>2597</v>
      </c>
      <c r="G1224" s="9" t="s">
        <v>3327</v>
      </c>
      <c r="H1224" s="9" t="s">
        <v>4419</v>
      </c>
      <c r="I1224" s="9" t="s">
        <v>4420</v>
      </c>
      <c r="J1224" s="9" t="s">
        <v>4421</v>
      </c>
      <c r="K1224" s="9"/>
      <c r="L1224" s="11" t="s">
        <v>1631</v>
      </c>
      <c r="M1224" s="9"/>
      <c r="N1224" s="9"/>
      <c r="O1224" s="9"/>
      <c r="P1224" s="9"/>
      <c r="Q1224" s="9"/>
      <c r="R1224" s="9"/>
      <c r="S1224" s="9"/>
    </row>
    <row r="1225" spans="1:19" x14ac:dyDescent="0.2">
      <c r="A1225" s="3" t="s">
        <v>4422</v>
      </c>
      <c r="B1225" s="9" t="s">
        <v>147</v>
      </c>
      <c r="C1225" s="9"/>
      <c r="D1225" s="9" t="s">
        <v>4423</v>
      </c>
      <c r="E1225" s="9" t="s">
        <v>3608</v>
      </c>
      <c r="F1225" s="9" t="s">
        <v>2915</v>
      </c>
      <c r="G1225" s="9"/>
      <c r="H1225" s="9" t="s">
        <v>4424</v>
      </c>
      <c r="I1225" s="9" t="s">
        <v>4425</v>
      </c>
      <c r="J1225" s="9" t="s">
        <v>4426</v>
      </c>
      <c r="K1225" s="9"/>
      <c r="L1225" s="9">
        <v>1462855</v>
      </c>
      <c r="M1225" s="9"/>
      <c r="N1225" s="9"/>
      <c r="O1225" s="9"/>
      <c r="P1225" s="9"/>
      <c r="Q1225" s="9"/>
      <c r="R1225" s="9"/>
      <c r="S1225" s="9"/>
    </row>
    <row r="1226" spans="1:19" x14ac:dyDescent="0.2">
      <c r="A1226" s="3" t="s">
        <v>4427</v>
      </c>
      <c r="B1226" s="9" t="s">
        <v>43</v>
      </c>
      <c r="C1226" s="9"/>
      <c r="D1226" s="9" t="s">
        <v>4428</v>
      </c>
      <c r="E1226" s="9"/>
      <c r="F1226" s="9" t="s">
        <v>4429</v>
      </c>
      <c r="G1226" s="9"/>
      <c r="H1226" s="9"/>
      <c r="I1226" s="9" t="s">
        <v>4430</v>
      </c>
      <c r="J1226" s="9" t="s">
        <v>4431</v>
      </c>
      <c r="K1226" s="9"/>
      <c r="L1226" s="9"/>
      <c r="M1226" s="9"/>
      <c r="N1226" s="9"/>
      <c r="O1226" s="9"/>
      <c r="P1226" s="9"/>
      <c r="Q1226" s="9"/>
      <c r="R1226" s="9"/>
      <c r="S1226" s="9"/>
    </row>
    <row r="1227" spans="1:19" x14ac:dyDescent="0.2">
      <c r="A1227" s="3" t="s">
        <v>4432</v>
      </c>
      <c r="B1227" s="9" t="s">
        <v>43</v>
      </c>
      <c r="C1227" s="9"/>
      <c r="D1227" s="9" t="s">
        <v>4433</v>
      </c>
      <c r="E1227" s="9"/>
      <c r="F1227" s="9" t="s">
        <v>2564</v>
      </c>
      <c r="G1227" s="9"/>
      <c r="H1227" s="9" t="s">
        <v>4434</v>
      </c>
      <c r="I1227" s="9" t="s">
        <v>4435</v>
      </c>
      <c r="J1227" s="9" t="s">
        <v>4436</v>
      </c>
      <c r="K1227" s="9"/>
      <c r="L1227" s="9"/>
      <c r="M1227" s="9"/>
      <c r="N1227" s="9"/>
      <c r="O1227" s="9"/>
      <c r="P1227" s="9"/>
      <c r="Q1227" s="9"/>
      <c r="R1227" s="9"/>
      <c r="S1227" s="9"/>
    </row>
    <row r="1228" spans="1:19" x14ac:dyDescent="0.2">
      <c r="A1228" s="3" t="s">
        <v>4437</v>
      </c>
      <c r="B1228" s="9" t="s">
        <v>32</v>
      </c>
      <c r="C1228" s="9"/>
      <c r="D1228" s="9" t="s">
        <v>4438</v>
      </c>
      <c r="E1228" s="9"/>
      <c r="F1228" s="9" t="s">
        <v>4439</v>
      </c>
      <c r="G1228" s="9" t="s">
        <v>4440</v>
      </c>
      <c r="H1228" s="9" t="s">
        <v>4441</v>
      </c>
      <c r="I1228" s="9" t="s">
        <v>4442</v>
      </c>
      <c r="J1228" s="9" t="s">
        <v>4443</v>
      </c>
      <c r="K1228" s="9"/>
      <c r="L1228" s="9" t="s">
        <v>4444</v>
      </c>
      <c r="M1228" s="9"/>
      <c r="N1228" s="9"/>
      <c r="O1228" s="9"/>
      <c r="P1228" s="9"/>
      <c r="Q1228" s="9"/>
      <c r="R1228" s="9"/>
      <c r="S1228" s="9"/>
    </row>
    <row r="1229" spans="1:19" x14ac:dyDescent="0.2">
      <c r="A1229" s="4" t="s">
        <v>4445</v>
      </c>
      <c r="B1229" s="9" t="s">
        <v>2443</v>
      </c>
      <c r="C1229" s="9"/>
      <c r="D1229" s="9" t="s">
        <v>4446</v>
      </c>
      <c r="E1229" s="9" t="s">
        <v>4447</v>
      </c>
      <c r="F1229" s="9" t="s">
        <v>3475</v>
      </c>
      <c r="G1229" s="9" t="s">
        <v>3476</v>
      </c>
      <c r="H1229" s="9" t="s">
        <v>4448</v>
      </c>
      <c r="I1229" s="9" t="s">
        <v>4449</v>
      </c>
      <c r="J1229" s="9" t="s">
        <v>4450</v>
      </c>
      <c r="K1229" s="9"/>
      <c r="L1229" s="11" t="s">
        <v>1631</v>
      </c>
      <c r="M1229" s="9"/>
      <c r="N1229" s="9"/>
      <c r="O1229" s="9"/>
      <c r="P1229" s="9"/>
      <c r="Q1229" s="9"/>
      <c r="R1229" s="9"/>
      <c r="S1229" s="9"/>
    </row>
    <row r="1230" spans="1:19" x14ac:dyDescent="0.2">
      <c r="A1230" s="3" t="s">
        <v>4451</v>
      </c>
      <c r="B1230" s="9" t="s">
        <v>128</v>
      </c>
      <c r="C1230" s="9" t="s">
        <v>4452</v>
      </c>
      <c r="D1230" s="9" t="s">
        <v>4453</v>
      </c>
      <c r="E1230" s="9" t="s">
        <v>4454</v>
      </c>
      <c r="F1230" s="9" t="s">
        <v>3457</v>
      </c>
      <c r="G1230" s="9"/>
      <c r="H1230" s="9" t="s">
        <v>4455</v>
      </c>
      <c r="I1230" s="9" t="s">
        <v>4456</v>
      </c>
      <c r="J1230" s="9" t="s">
        <v>4457</v>
      </c>
      <c r="K1230" s="9"/>
      <c r="L1230" s="9" t="s">
        <v>4458</v>
      </c>
      <c r="M1230" s="9"/>
      <c r="N1230" s="9"/>
      <c r="O1230" s="9"/>
      <c r="P1230" s="9"/>
      <c r="Q1230" s="9"/>
      <c r="R1230" s="9"/>
      <c r="S1230" s="9"/>
    </row>
    <row r="1231" spans="1:19" x14ac:dyDescent="0.2">
      <c r="A1231" s="4" t="s">
        <v>4459</v>
      </c>
      <c r="B1231" s="9" t="s">
        <v>128</v>
      </c>
      <c r="C1231" s="9" t="s">
        <v>4460</v>
      </c>
      <c r="D1231" s="9" t="s">
        <v>4461</v>
      </c>
      <c r="E1231" s="9" t="s">
        <v>4462</v>
      </c>
      <c r="F1231" s="9" t="s">
        <v>3457</v>
      </c>
      <c r="G1231" s="9" t="s">
        <v>4455</v>
      </c>
      <c r="H1231" s="9" t="s">
        <v>4463</v>
      </c>
      <c r="I1231" s="9" t="s">
        <v>4464</v>
      </c>
      <c r="J1231" s="9" t="s">
        <v>4465</v>
      </c>
      <c r="K1231" s="9"/>
      <c r="L1231" s="9" t="s">
        <v>4466</v>
      </c>
      <c r="M1231" s="9"/>
      <c r="N1231" s="9"/>
      <c r="O1231" s="9"/>
      <c r="P1231" s="9"/>
      <c r="Q1231" s="9"/>
      <c r="R1231" s="9"/>
      <c r="S1231" s="9"/>
    </row>
    <row r="1232" spans="1:19" x14ac:dyDescent="0.2">
      <c r="A1232" s="3" t="s">
        <v>4467</v>
      </c>
      <c r="B1232" s="9" t="s">
        <v>128</v>
      </c>
      <c r="C1232" s="9" t="s">
        <v>4468</v>
      </c>
      <c r="D1232" s="9" t="s">
        <v>4469</v>
      </c>
      <c r="E1232" s="9" t="s">
        <v>4470</v>
      </c>
      <c r="F1232" s="9"/>
      <c r="G1232" s="9" t="s">
        <v>4471</v>
      </c>
      <c r="H1232" s="9" t="s">
        <v>4472</v>
      </c>
      <c r="I1232" s="9" t="s">
        <v>4473</v>
      </c>
      <c r="J1232" s="11" t="s">
        <v>1631</v>
      </c>
      <c r="K1232" s="9"/>
      <c r="L1232" s="9"/>
      <c r="M1232" s="9"/>
      <c r="N1232" s="9"/>
      <c r="O1232" s="9"/>
      <c r="P1232" s="9"/>
      <c r="Q1232" s="9"/>
      <c r="R1232" s="9"/>
      <c r="S1232" s="9"/>
    </row>
    <row r="1233" spans="1:19" x14ac:dyDescent="0.2">
      <c r="A1233" s="3" t="s">
        <v>4474</v>
      </c>
      <c r="B1233" s="9" t="s">
        <v>128</v>
      </c>
      <c r="C1233" s="9" t="s">
        <v>2699</v>
      </c>
      <c r="D1233" s="9" t="s">
        <v>4475</v>
      </c>
      <c r="E1233" s="9" t="s">
        <v>4476</v>
      </c>
      <c r="F1233" s="9" t="s">
        <v>4477</v>
      </c>
      <c r="G1233" s="9"/>
      <c r="H1233" s="9" t="s">
        <v>4478</v>
      </c>
      <c r="I1233" s="9" t="s">
        <v>4479</v>
      </c>
      <c r="J1233" s="9" t="s">
        <v>4480</v>
      </c>
      <c r="K1233" s="9"/>
      <c r="L1233" s="9"/>
      <c r="M1233" s="9"/>
      <c r="N1233" s="9"/>
      <c r="O1233" s="9"/>
      <c r="P1233" s="9"/>
      <c r="Q1233" s="9"/>
      <c r="R1233" s="9"/>
      <c r="S1233" s="9"/>
    </row>
    <row r="1234" spans="1:19" x14ac:dyDescent="0.2">
      <c r="A1234" s="3" t="s">
        <v>4481</v>
      </c>
      <c r="B1234" s="9" t="s">
        <v>128</v>
      </c>
      <c r="C1234" s="9" t="s">
        <v>4482</v>
      </c>
      <c r="D1234" s="9" t="s">
        <v>4483</v>
      </c>
      <c r="E1234" s="9" t="s">
        <v>4484</v>
      </c>
      <c r="F1234" s="9" t="s">
        <v>4485</v>
      </c>
      <c r="G1234" s="9"/>
      <c r="H1234" s="9" t="s">
        <v>4486</v>
      </c>
      <c r="I1234" s="9" t="s">
        <v>4487</v>
      </c>
      <c r="J1234" s="9" t="s">
        <v>4488</v>
      </c>
      <c r="K1234" s="9"/>
      <c r="L1234" s="9" t="s">
        <v>4489</v>
      </c>
      <c r="M1234" s="9">
        <v>1841338</v>
      </c>
      <c r="N1234" s="9"/>
      <c r="O1234" s="9"/>
      <c r="P1234" s="9"/>
      <c r="Q1234" s="9"/>
      <c r="R1234" s="9"/>
      <c r="S1234" s="9"/>
    </row>
    <row r="1235" spans="1:19" x14ac:dyDescent="0.2">
      <c r="A1235" s="3" t="s">
        <v>4490</v>
      </c>
      <c r="B1235" s="9" t="s">
        <v>43</v>
      </c>
      <c r="C1235" s="9"/>
      <c r="D1235" s="9" t="s">
        <v>4491</v>
      </c>
      <c r="E1235" s="9"/>
      <c r="F1235" s="9" t="s">
        <v>4222</v>
      </c>
      <c r="G1235" s="9"/>
      <c r="H1235" s="9"/>
      <c r="I1235" s="9" t="s">
        <v>4492</v>
      </c>
      <c r="J1235" s="9" t="s">
        <v>4493</v>
      </c>
      <c r="K1235" s="9"/>
      <c r="L1235" s="9"/>
      <c r="M1235" s="9"/>
      <c r="N1235" s="9"/>
      <c r="O1235" s="9"/>
      <c r="P1235" s="9"/>
      <c r="Q1235" s="9"/>
      <c r="R1235" s="9"/>
      <c r="S1235" s="9"/>
    </row>
    <row r="1236" spans="1:19" x14ac:dyDescent="0.2">
      <c r="A1236" s="3" t="s">
        <v>4494</v>
      </c>
      <c r="B1236" s="9" t="s">
        <v>147</v>
      </c>
      <c r="C1236" s="9"/>
      <c r="D1236" s="9" t="s">
        <v>4495</v>
      </c>
      <c r="E1236" s="9"/>
      <c r="F1236" s="9" t="s">
        <v>3989</v>
      </c>
      <c r="G1236" s="9"/>
      <c r="H1236" s="9" t="s">
        <v>4496</v>
      </c>
      <c r="I1236" s="9" t="s">
        <v>4497</v>
      </c>
      <c r="J1236" s="9" t="s">
        <v>4498</v>
      </c>
      <c r="K1236" s="9"/>
      <c r="L1236" s="9"/>
      <c r="M1236" s="9"/>
      <c r="N1236" s="9"/>
      <c r="O1236" s="9"/>
      <c r="P1236" s="9"/>
      <c r="Q1236" s="9"/>
      <c r="R1236" s="9"/>
      <c r="S1236" s="9"/>
    </row>
    <row r="1237" spans="1:19" x14ac:dyDescent="0.2">
      <c r="A1237" s="4" t="s">
        <v>4499</v>
      </c>
      <c r="B1237" s="9" t="s">
        <v>128</v>
      </c>
      <c r="C1237" s="9" t="s">
        <v>4500</v>
      </c>
      <c r="D1237" s="9" t="s">
        <v>4501</v>
      </c>
      <c r="E1237" s="9" t="s">
        <v>4502</v>
      </c>
      <c r="F1237" s="9"/>
      <c r="G1237" s="9" t="s">
        <v>4470</v>
      </c>
      <c r="H1237" s="9" t="s">
        <v>4503</v>
      </c>
      <c r="I1237" s="9" t="s">
        <v>4504</v>
      </c>
      <c r="J1237" s="9" t="s">
        <v>4505</v>
      </c>
      <c r="K1237" s="9"/>
      <c r="L1237" s="9"/>
      <c r="M1237" s="9"/>
      <c r="N1237" s="9"/>
      <c r="O1237" s="9"/>
      <c r="P1237" s="9"/>
      <c r="Q1237" s="9"/>
      <c r="R1237" s="9"/>
      <c r="S1237" s="9"/>
    </row>
    <row r="1238" spans="1:19" x14ac:dyDescent="0.2">
      <c r="A1238" s="3" t="s">
        <v>4506</v>
      </c>
      <c r="B1238" s="9" t="s">
        <v>32</v>
      </c>
      <c r="C1238" s="9"/>
      <c r="D1238" s="9" t="s">
        <v>3904</v>
      </c>
      <c r="E1238" s="9" t="s">
        <v>4507</v>
      </c>
      <c r="F1238" s="9" t="s">
        <v>4508</v>
      </c>
      <c r="G1238" s="9" t="s">
        <v>3688</v>
      </c>
      <c r="H1238" s="9" t="s">
        <v>4509</v>
      </c>
      <c r="I1238" s="9" t="s">
        <v>4510</v>
      </c>
      <c r="J1238" s="9" t="s">
        <v>4511</v>
      </c>
      <c r="K1238" s="9"/>
      <c r="L1238" s="9">
        <v>1926365</v>
      </c>
      <c r="M1238" s="9">
        <v>1928906</v>
      </c>
      <c r="N1238" s="9">
        <v>1926326</v>
      </c>
      <c r="O1238" s="9"/>
      <c r="P1238" s="9"/>
      <c r="Q1238" s="9"/>
      <c r="R1238" s="9"/>
      <c r="S1238" s="9"/>
    </row>
    <row r="1239" spans="1:19" x14ac:dyDescent="0.2">
      <c r="A1239" s="3" t="s">
        <v>4512</v>
      </c>
      <c r="B1239" s="9" t="s">
        <v>2443</v>
      </c>
      <c r="C1239" s="9"/>
      <c r="D1239" s="9" t="s">
        <v>4513</v>
      </c>
      <c r="E1239" s="9" t="s">
        <v>4514</v>
      </c>
      <c r="F1239" s="9"/>
      <c r="G1239" s="9" t="s">
        <v>4515</v>
      </c>
      <c r="H1239" s="9" t="s">
        <v>4516</v>
      </c>
      <c r="I1239" s="9" t="s">
        <v>4517</v>
      </c>
      <c r="J1239" s="9"/>
      <c r="K1239" s="9"/>
      <c r="L1239" s="9"/>
      <c r="M1239" s="9"/>
      <c r="N1239" s="9"/>
      <c r="O1239" s="9"/>
      <c r="P1239" s="9"/>
      <c r="Q1239" s="9"/>
      <c r="R1239" s="9"/>
      <c r="S1239" s="9"/>
    </row>
    <row r="1240" spans="1:19" x14ac:dyDescent="0.2">
      <c r="A1240" s="4" t="s">
        <v>4518</v>
      </c>
      <c r="B1240" s="9" t="s">
        <v>128</v>
      </c>
      <c r="C1240" s="9" t="s">
        <v>4500</v>
      </c>
      <c r="D1240" s="9" t="s">
        <v>4519</v>
      </c>
      <c r="E1240" s="9" t="s">
        <v>4470</v>
      </c>
      <c r="F1240" s="9"/>
      <c r="G1240" s="9"/>
      <c r="H1240" s="9" t="s">
        <v>4520</v>
      </c>
      <c r="I1240" s="9" t="s">
        <v>4521</v>
      </c>
      <c r="J1240" s="9" t="s">
        <v>4522</v>
      </c>
      <c r="K1240" s="9"/>
      <c r="L1240" s="9"/>
      <c r="M1240" s="9"/>
      <c r="N1240" s="9"/>
      <c r="O1240" s="9"/>
      <c r="P1240" s="9"/>
      <c r="Q1240" s="9"/>
      <c r="R1240" s="9"/>
      <c r="S1240" s="9"/>
    </row>
    <row r="1241" spans="1:19" x14ac:dyDescent="0.2">
      <c r="A1241" s="3" t="s">
        <v>4523</v>
      </c>
      <c r="B1241" s="9" t="s">
        <v>43</v>
      </c>
      <c r="C1241" s="9"/>
      <c r="D1241" s="9" t="s">
        <v>4524</v>
      </c>
      <c r="E1241" s="9"/>
      <c r="F1241" s="9" t="s">
        <v>4525</v>
      </c>
      <c r="G1241" s="9"/>
      <c r="H1241" s="9"/>
      <c r="I1241" s="9" t="s">
        <v>4526</v>
      </c>
      <c r="J1241" s="9" t="s">
        <v>4527</v>
      </c>
      <c r="K1241" s="9"/>
      <c r="L1241" s="11" t="s">
        <v>1631</v>
      </c>
      <c r="M1241" s="9"/>
      <c r="N1241" s="9"/>
      <c r="O1241" s="9"/>
      <c r="P1241" s="9"/>
      <c r="Q1241" s="9"/>
      <c r="R1241" s="9"/>
      <c r="S1241" s="9"/>
    </row>
    <row r="1242" spans="1:19" x14ac:dyDescent="0.2">
      <c r="A1242" s="3" t="s">
        <v>4528</v>
      </c>
      <c r="B1242" s="9" t="s">
        <v>43</v>
      </c>
      <c r="C1242" s="9"/>
      <c r="D1242" s="9" t="s">
        <v>4529</v>
      </c>
      <c r="E1242" s="9"/>
      <c r="F1242" s="9" t="s">
        <v>4222</v>
      </c>
      <c r="G1242" s="9"/>
      <c r="H1242" s="9"/>
      <c r="I1242" s="9" t="s">
        <v>4530</v>
      </c>
      <c r="J1242" s="9" t="s">
        <v>4531</v>
      </c>
      <c r="K1242" s="9"/>
      <c r="L1242" s="9"/>
      <c r="M1242" s="9"/>
      <c r="N1242" s="9"/>
      <c r="O1242" s="9"/>
      <c r="P1242" s="9"/>
      <c r="Q1242" s="9"/>
      <c r="R1242" s="9"/>
      <c r="S1242" s="9"/>
    </row>
    <row r="1243" spans="1:19" x14ac:dyDescent="0.2">
      <c r="A1243" s="4" t="s">
        <v>4532</v>
      </c>
      <c r="B1243" s="9" t="s">
        <v>2443</v>
      </c>
      <c r="C1243" s="9"/>
      <c r="D1243" s="9" t="s">
        <v>4533</v>
      </c>
      <c r="E1243" s="9" t="s">
        <v>4534</v>
      </c>
      <c r="F1243" s="9" t="s">
        <v>3433</v>
      </c>
      <c r="G1243" s="9"/>
      <c r="H1243" s="9"/>
      <c r="I1243" s="9" t="s">
        <v>4535</v>
      </c>
      <c r="J1243" s="9" t="s">
        <v>4536</v>
      </c>
      <c r="K1243" s="9"/>
      <c r="L1243" s="11" t="s">
        <v>1631</v>
      </c>
      <c r="M1243" s="9"/>
      <c r="N1243" s="9"/>
      <c r="O1243" s="9"/>
      <c r="P1243" s="9"/>
      <c r="Q1243" s="9"/>
      <c r="R1243" s="9"/>
      <c r="S1243" s="9"/>
    </row>
    <row r="1244" spans="1:19" x14ac:dyDescent="0.2">
      <c r="A1244" s="3" t="s">
        <v>4537</v>
      </c>
      <c r="B1244" s="9" t="s">
        <v>147</v>
      </c>
      <c r="C1244" s="9"/>
      <c r="D1244" s="9" t="s">
        <v>4538</v>
      </c>
      <c r="E1244" s="9" t="s">
        <v>4539</v>
      </c>
      <c r="F1244" s="9" t="s">
        <v>4285</v>
      </c>
      <c r="G1244" s="9"/>
      <c r="H1244" s="9" t="s">
        <v>4540</v>
      </c>
      <c r="I1244" s="9" t="s">
        <v>4541</v>
      </c>
      <c r="J1244" s="11" t="s">
        <v>1631</v>
      </c>
      <c r="K1244" s="9"/>
      <c r="L1244" s="9"/>
      <c r="M1244" s="9"/>
      <c r="N1244" s="9"/>
      <c r="O1244" s="9"/>
      <c r="P1244" s="9"/>
      <c r="Q1244" s="9"/>
      <c r="R1244" s="9"/>
      <c r="S1244" s="9"/>
    </row>
    <row r="1245" spans="1:19" x14ac:dyDescent="0.2">
      <c r="A1245" s="4" t="s">
        <v>4542</v>
      </c>
      <c r="B1245" s="9" t="s">
        <v>128</v>
      </c>
      <c r="C1245" s="9" t="s">
        <v>2699</v>
      </c>
      <c r="D1245" s="9" t="s">
        <v>4543</v>
      </c>
      <c r="E1245" s="9" t="s">
        <v>4382</v>
      </c>
      <c r="F1245" s="9"/>
      <c r="G1245" s="9"/>
      <c r="H1245" s="9" t="s">
        <v>4544</v>
      </c>
      <c r="I1245" s="9" t="s">
        <v>4545</v>
      </c>
      <c r="J1245" s="11" t="s">
        <v>1631</v>
      </c>
      <c r="K1245" s="9"/>
      <c r="L1245" s="9"/>
      <c r="M1245" s="9"/>
      <c r="N1245" s="9"/>
      <c r="O1245" s="9"/>
      <c r="P1245" s="9"/>
      <c r="Q1245" s="9"/>
      <c r="R1245" s="9"/>
      <c r="S1245" s="9"/>
    </row>
    <row r="1246" spans="1:19" x14ac:dyDescent="0.2">
      <c r="A1246" s="3" t="s">
        <v>4546</v>
      </c>
      <c r="B1246" s="9" t="s">
        <v>147</v>
      </c>
      <c r="C1246" s="9"/>
      <c r="D1246" s="9" t="s">
        <v>4547</v>
      </c>
      <c r="E1246" s="9"/>
      <c r="F1246" s="9" t="s">
        <v>4548</v>
      </c>
      <c r="G1246" s="9"/>
      <c r="H1246" s="9" t="s">
        <v>4549</v>
      </c>
      <c r="I1246" s="9" t="s">
        <v>4550</v>
      </c>
      <c r="J1246" s="9" t="s">
        <v>4551</v>
      </c>
      <c r="K1246" s="9"/>
      <c r="L1246" s="11" t="s">
        <v>1631</v>
      </c>
      <c r="M1246" s="9"/>
      <c r="N1246" s="9"/>
      <c r="O1246" s="9"/>
      <c r="P1246" s="9"/>
      <c r="Q1246" s="9"/>
      <c r="R1246" s="9"/>
      <c r="S1246" s="9"/>
    </row>
    <row r="1247" spans="1:19" x14ac:dyDescent="0.2">
      <c r="A1247" s="3" t="s">
        <v>4552</v>
      </c>
      <c r="B1247" s="9" t="s">
        <v>43</v>
      </c>
      <c r="C1247" s="9"/>
      <c r="D1247" s="9" t="s">
        <v>4553</v>
      </c>
      <c r="E1247" s="9"/>
      <c r="F1247" s="9" t="s">
        <v>4554</v>
      </c>
      <c r="G1247" s="9"/>
      <c r="H1247" s="9" t="s">
        <v>4555</v>
      </c>
      <c r="I1247" s="9" t="s">
        <v>4556</v>
      </c>
      <c r="J1247" s="9" t="s">
        <v>4557</v>
      </c>
      <c r="K1247" s="9"/>
      <c r="L1247" s="9"/>
      <c r="M1247" s="9"/>
      <c r="N1247" s="9"/>
      <c r="O1247" s="9"/>
      <c r="P1247" s="9"/>
      <c r="Q1247" s="9"/>
      <c r="R1247" s="9"/>
      <c r="S1247" s="9"/>
    </row>
    <row r="1248" spans="1:19" x14ac:dyDescent="0.2">
      <c r="A1248" s="3" t="s">
        <v>4558</v>
      </c>
      <c r="B1248" s="9" t="s">
        <v>549</v>
      </c>
      <c r="C1248" s="9"/>
      <c r="D1248" s="9" t="s">
        <v>4559</v>
      </c>
      <c r="E1248" s="9"/>
      <c r="F1248" s="9" t="s">
        <v>4560</v>
      </c>
      <c r="G1248" s="9" t="s">
        <v>3038</v>
      </c>
      <c r="H1248" s="9" t="s">
        <v>4561</v>
      </c>
      <c r="I1248" s="9" t="s">
        <v>4562</v>
      </c>
      <c r="J1248" s="9" t="s">
        <v>4563</v>
      </c>
      <c r="K1248" s="9"/>
      <c r="L1248" s="11" t="s">
        <v>1631</v>
      </c>
      <c r="M1248" s="9"/>
      <c r="N1248" s="9"/>
      <c r="O1248" s="9"/>
      <c r="P1248" s="9"/>
      <c r="Q1248" s="9"/>
      <c r="R1248" s="9"/>
      <c r="S1248" s="9"/>
    </row>
    <row r="1249" spans="1:19" x14ac:dyDescent="0.2">
      <c r="A1249" s="3" t="s">
        <v>4564</v>
      </c>
      <c r="B1249" s="9" t="s">
        <v>2443</v>
      </c>
      <c r="C1249" s="9"/>
      <c r="D1249" s="9" t="s">
        <v>4565</v>
      </c>
      <c r="E1249" s="9" t="s">
        <v>4566</v>
      </c>
      <c r="F1249" s="9" t="s">
        <v>3020</v>
      </c>
      <c r="G1249" s="9" t="s">
        <v>3687</v>
      </c>
      <c r="H1249" s="9"/>
      <c r="I1249" s="9" t="s">
        <v>4567</v>
      </c>
      <c r="J1249" s="9" t="s">
        <v>4568</v>
      </c>
      <c r="K1249" s="9"/>
      <c r="L1249" s="9" t="s">
        <v>4569</v>
      </c>
      <c r="M1249" s="9">
        <v>1611820</v>
      </c>
      <c r="N1249" s="9">
        <v>1841338</v>
      </c>
      <c r="O1249" s="9"/>
      <c r="P1249" s="9"/>
      <c r="Q1249" s="9"/>
      <c r="R1249" s="9"/>
      <c r="S1249" s="9"/>
    </row>
    <row r="1250" spans="1:19" x14ac:dyDescent="0.2">
      <c r="A1250" s="3" t="s">
        <v>4570</v>
      </c>
      <c r="B1250" s="9" t="s">
        <v>128</v>
      </c>
      <c r="C1250" s="9" t="s">
        <v>4226</v>
      </c>
      <c r="D1250" s="9" t="s">
        <v>4571</v>
      </c>
      <c r="E1250" s="9" t="s">
        <v>4572</v>
      </c>
      <c r="F1250" s="9" t="s">
        <v>3020</v>
      </c>
      <c r="G1250" s="9"/>
      <c r="H1250" s="9"/>
      <c r="I1250" s="9" t="s">
        <v>4573</v>
      </c>
      <c r="J1250" s="9" t="s">
        <v>4574</v>
      </c>
      <c r="K1250" s="9"/>
      <c r="L1250" s="11" t="s">
        <v>1631</v>
      </c>
      <c r="M1250" s="9"/>
      <c r="N1250" s="9"/>
      <c r="O1250" s="9"/>
      <c r="P1250" s="9"/>
      <c r="Q1250" s="9"/>
      <c r="R1250" s="9"/>
      <c r="S1250" s="9"/>
    </row>
    <row r="1251" spans="1:19" x14ac:dyDescent="0.2">
      <c r="A1251" s="3" t="s">
        <v>4575</v>
      </c>
      <c r="B1251" s="9" t="s">
        <v>43</v>
      </c>
      <c r="C1251" s="9"/>
      <c r="D1251" s="9" t="s">
        <v>4576</v>
      </c>
      <c r="E1251" s="9"/>
      <c r="F1251" s="9" t="s">
        <v>4577</v>
      </c>
      <c r="G1251" s="9"/>
      <c r="H1251" s="9"/>
      <c r="I1251" s="9" t="s">
        <v>4578</v>
      </c>
      <c r="J1251" s="9" t="s">
        <v>4579</v>
      </c>
      <c r="K1251" s="9"/>
      <c r="L1251" s="9"/>
      <c r="M1251" s="9"/>
      <c r="N1251" s="9"/>
      <c r="O1251" s="9"/>
      <c r="P1251" s="9"/>
      <c r="Q1251" s="9"/>
      <c r="R1251" s="9"/>
      <c r="S1251" s="9"/>
    </row>
    <row r="1252" spans="1:19" x14ac:dyDescent="0.2">
      <c r="A1252" s="3" t="s">
        <v>4580</v>
      </c>
      <c r="B1252" s="9" t="s">
        <v>128</v>
      </c>
      <c r="C1252" s="9"/>
      <c r="D1252" s="9" t="s">
        <v>4581</v>
      </c>
      <c r="E1252" s="9"/>
      <c r="F1252" s="9" t="s">
        <v>4582</v>
      </c>
      <c r="G1252" s="9" t="s">
        <v>4583</v>
      </c>
      <c r="H1252" s="9" t="s">
        <v>4584</v>
      </c>
      <c r="I1252" s="9" t="s">
        <v>4585</v>
      </c>
      <c r="J1252" s="9" t="s">
        <v>4586</v>
      </c>
      <c r="K1252" s="9"/>
      <c r="L1252" s="9" t="s">
        <v>4587</v>
      </c>
      <c r="M1252" s="9">
        <v>1612843</v>
      </c>
      <c r="N1252" s="9"/>
      <c r="O1252" s="9"/>
      <c r="P1252" s="9"/>
      <c r="Q1252" s="9"/>
      <c r="R1252" s="9"/>
      <c r="S1252" s="9"/>
    </row>
    <row r="1253" spans="1:19" x14ac:dyDescent="0.2">
      <c r="A1253" s="3" t="s">
        <v>4588</v>
      </c>
      <c r="B1253" s="9" t="s">
        <v>128</v>
      </c>
      <c r="C1253" s="9" t="s">
        <v>3822</v>
      </c>
      <c r="D1253" s="9" t="s">
        <v>4589</v>
      </c>
      <c r="E1253" s="9"/>
      <c r="F1253" s="9" t="s">
        <v>4525</v>
      </c>
      <c r="G1253" s="9"/>
      <c r="H1253" s="9" t="s">
        <v>4590</v>
      </c>
      <c r="I1253" s="9" t="s">
        <v>4591</v>
      </c>
      <c r="J1253" s="9" t="s">
        <v>4592</v>
      </c>
      <c r="K1253" s="9"/>
      <c r="L1253" s="9" t="s">
        <v>4593</v>
      </c>
      <c r="M1253" s="9"/>
      <c r="N1253" s="9"/>
      <c r="O1253" s="9"/>
      <c r="P1253" s="9"/>
      <c r="Q1253" s="9"/>
      <c r="R1253" s="9"/>
      <c r="S1253" s="9"/>
    </row>
    <row r="1254" spans="1:19" x14ac:dyDescent="0.2">
      <c r="A1254" s="4" t="s">
        <v>4594</v>
      </c>
      <c r="B1254" s="9" t="s">
        <v>128</v>
      </c>
      <c r="C1254" s="9" t="s">
        <v>2629</v>
      </c>
      <c r="D1254" s="9" t="s">
        <v>4595</v>
      </c>
      <c r="E1254" s="9" t="s">
        <v>2903</v>
      </c>
      <c r="F1254" s="9" t="s">
        <v>4596</v>
      </c>
      <c r="G1254" s="9" t="s">
        <v>4597</v>
      </c>
      <c r="H1254" s="9" t="s">
        <v>4598</v>
      </c>
      <c r="I1254" s="9" t="s">
        <v>4599</v>
      </c>
      <c r="J1254" s="9">
        <v>927178</v>
      </c>
      <c r="K1254" s="9"/>
      <c r="L1254" s="9"/>
      <c r="M1254" s="9"/>
      <c r="N1254" s="9"/>
      <c r="O1254" s="9"/>
      <c r="P1254" s="9"/>
      <c r="Q1254" s="9"/>
      <c r="R1254" s="9"/>
      <c r="S1254" s="9"/>
    </row>
    <row r="1255" spans="1:19" x14ac:dyDescent="0.2">
      <c r="A1255" s="3" t="s">
        <v>4600</v>
      </c>
      <c r="B1255" s="9" t="s">
        <v>43</v>
      </c>
      <c r="C1255" s="9"/>
      <c r="D1255" s="9" t="s">
        <v>4601</v>
      </c>
      <c r="E1255" s="9"/>
      <c r="F1255" s="9" t="s">
        <v>4222</v>
      </c>
      <c r="G1255" s="9"/>
      <c r="H1255" s="9"/>
      <c r="I1255" s="9" t="s">
        <v>4602</v>
      </c>
      <c r="J1255" s="9" t="s">
        <v>4603</v>
      </c>
      <c r="K1255" s="9"/>
      <c r="L1255" s="9"/>
      <c r="M1255" s="9"/>
      <c r="N1255" s="9"/>
      <c r="O1255" s="9"/>
      <c r="P1255" s="9"/>
      <c r="Q1255" s="9"/>
      <c r="R1255" s="9"/>
      <c r="S1255" s="9"/>
    </row>
    <row r="1256" spans="1:19" x14ac:dyDescent="0.2">
      <c r="A1256" s="3" t="s">
        <v>4604</v>
      </c>
      <c r="B1256" s="9" t="s">
        <v>43</v>
      </c>
      <c r="C1256" s="9"/>
      <c r="D1256" s="9" t="s">
        <v>4605</v>
      </c>
      <c r="E1256" s="9"/>
      <c r="F1256" s="9" t="s">
        <v>4222</v>
      </c>
      <c r="G1256" s="9"/>
      <c r="H1256" s="9"/>
      <c r="I1256" s="9" t="s">
        <v>4606</v>
      </c>
      <c r="J1256" s="9" t="s">
        <v>4607</v>
      </c>
      <c r="K1256" s="9"/>
      <c r="L1256" s="9"/>
      <c r="M1256" s="9"/>
      <c r="N1256" s="9"/>
      <c r="O1256" s="9"/>
      <c r="P1256" s="9"/>
      <c r="Q1256" s="9"/>
      <c r="R1256" s="9"/>
      <c r="S1256" s="9"/>
    </row>
    <row r="1257" spans="1:19" x14ac:dyDescent="0.2">
      <c r="A1257" s="3" t="s">
        <v>4608</v>
      </c>
      <c r="B1257" s="9" t="s">
        <v>549</v>
      </c>
      <c r="C1257" s="9"/>
      <c r="D1257" s="9" t="s">
        <v>4609</v>
      </c>
      <c r="E1257" s="9" t="s">
        <v>4610</v>
      </c>
      <c r="F1257" s="9"/>
      <c r="G1257" s="9" t="s">
        <v>4611</v>
      </c>
      <c r="H1257" s="9" t="s">
        <v>4612</v>
      </c>
      <c r="I1257" s="9" t="s">
        <v>4613</v>
      </c>
      <c r="J1257" s="9" t="s">
        <v>4614</v>
      </c>
      <c r="K1257" s="9"/>
      <c r="L1257" s="9">
        <v>1929151</v>
      </c>
      <c r="M1257" s="9"/>
      <c r="N1257" s="9"/>
      <c r="O1257" s="9"/>
      <c r="P1257" s="9"/>
      <c r="Q1257" s="9"/>
      <c r="R1257" s="9"/>
      <c r="S1257" s="9"/>
    </row>
    <row r="1258" spans="1:19" x14ac:dyDescent="0.2">
      <c r="A1258" s="4" t="s">
        <v>4615</v>
      </c>
      <c r="B1258" s="9" t="s">
        <v>128</v>
      </c>
      <c r="C1258" s="9" t="s">
        <v>4616</v>
      </c>
      <c r="D1258" s="9" t="s">
        <v>4617</v>
      </c>
      <c r="E1258" s="9" t="s">
        <v>4618</v>
      </c>
      <c r="F1258" s="9" t="s">
        <v>3627</v>
      </c>
      <c r="G1258" s="9" t="s">
        <v>4619</v>
      </c>
      <c r="H1258" s="9"/>
      <c r="I1258" s="9" t="s">
        <v>4620</v>
      </c>
      <c r="J1258" s="9" t="s">
        <v>4621</v>
      </c>
      <c r="K1258" s="9"/>
      <c r="L1258" s="9" t="s">
        <v>4622</v>
      </c>
      <c r="M1258" s="9">
        <v>1841338</v>
      </c>
      <c r="N1258" s="9"/>
      <c r="O1258" s="9"/>
      <c r="P1258" s="9"/>
      <c r="Q1258" s="9"/>
      <c r="R1258" s="9"/>
      <c r="S1258" s="9"/>
    </row>
    <row r="1259" spans="1:19" x14ac:dyDescent="0.2">
      <c r="A1259" s="3" t="s">
        <v>43</v>
      </c>
      <c r="B1259" s="9" t="s">
        <v>43</v>
      </c>
      <c r="C1259" s="9"/>
      <c r="D1259" s="9" t="s">
        <v>4623</v>
      </c>
      <c r="E1259" s="9"/>
      <c r="F1259" s="9" t="s">
        <v>2744</v>
      </c>
      <c r="G1259" s="9"/>
      <c r="H1259" s="9"/>
      <c r="I1259" s="9" t="s">
        <v>4624</v>
      </c>
      <c r="J1259" s="9" t="s">
        <v>4624</v>
      </c>
      <c r="K1259" s="9"/>
      <c r="L1259" s="9"/>
      <c r="M1259" s="9"/>
      <c r="N1259" s="9"/>
      <c r="O1259" s="9"/>
      <c r="P1259" s="9"/>
      <c r="Q1259" s="9"/>
      <c r="R1259" s="9"/>
      <c r="S1259" s="9"/>
    </row>
    <row r="1260" spans="1:19" x14ac:dyDescent="0.2">
      <c r="A1260" s="3" t="s">
        <v>43</v>
      </c>
      <c r="B1260" s="9" t="s">
        <v>43</v>
      </c>
      <c r="C1260" s="9"/>
      <c r="D1260" s="9" t="s">
        <v>4625</v>
      </c>
      <c r="E1260" s="9"/>
      <c r="F1260" s="9" t="s">
        <v>2744</v>
      </c>
      <c r="G1260" s="9"/>
      <c r="H1260" s="9"/>
      <c r="I1260" s="9" t="s">
        <v>4626</v>
      </c>
      <c r="J1260" s="9" t="s">
        <v>4626</v>
      </c>
      <c r="K1260" s="9"/>
      <c r="L1260" s="9"/>
      <c r="M1260" s="9"/>
      <c r="N1260" s="9"/>
      <c r="O1260" s="9"/>
      <c r="P1260" s="9"/>
      <c r="Q1260" s="9"/>
      <c r="R1260" s="9"/>
      <c r="S1260" s="9"/>
    </row>
    <row r="1261" spans="1:19" x14ac:dyDescent="0.2">
      <c r="A1261" s="3" t="s">
        <v>4627</v>
      </c>
      <c r="B1261" s="9" t="s">
        <v>32</v>
      </c>
      <c r="C1261" s="9"/>
      <c r="D1261" s="9" t="s">
        <v>4628</v>
      </c>
      <c r="E1261" s="9"/>
      <c r="F1261" s="9" t="s">
        <v>4629</v>
      </c>
      <c r="G1261" s="9"/>
      <c r="H1261" s="9"/>
      <c r="I1261" s="9" t="s">
        <v>4630</v>
      </c>
      <c r="J1261" s="9" t="s">
        <v>4631</v>
      </c>
      <c r="K1261" s="9"/>
      <c r="L1261" s="9"/>
      <c r="M1261" s="9"/>
      <c r="N1261" s="9"/>
      <c r="O1261" s="9"/>
      <c r="P1261" s="9"/>
      <c r="Q1261" s="9"/>
      <c r="R1261" s="9"/>
      <c r="S1261" s="9"/>
    </row>
    <row r="1262" spans="1:19" x14ac:dyDescent="0.2">
      <c r="A1262" s="3" t="s">
        <v>4632</v>
      </c>
      <c r="B1262" s="9" t="s">
        <v>43</v>
      </c>
      <c r="C1262" s="9"/>
      <c r="D1262" s="9" t="s">
        <v>4633</v>
      </c>
      <c r="E1262" s="9" t="s">
        <v>4634</v>
      </c>
      <c r="F1262" s="9" t="s">
        <v>4635</v>
      </c>
      <c r="G1262" s="9"/>
      <c r="H1262" s="9" t="s">
        <v>4636</v>
      </c>
      <c r="I1262" s="9" t="s">
        <v>4637</v>
      </c>
      <c r="J1262" s="11" t="s">
        <v>1631</v>
      </c>
      <c r="K1262" s="9"/>
      <c r="L1262" s="9"/>
      <c r="M1262" s="9"/>
      <c r="N1262" s="9"/>
      <c r="O1262" s="9"/>
      <c r="P1262" s="9"/>
      <c r="Q1262" s="9"/>
      <c r="R1262" s="9"/>
      <c r="S1262" s="9"/>
    </row>
    <row r="1263" spans="1:19" x14ac:dyDescent="0.2">
      <c r="A1263" s="4" t="s">
        <v>4638</v>
      </c>
      <c r="B1263" s="9" t="s">
        <v>128</v>
      </c>
      <c r="C1263" s="9"/>
      <c r="D1263" s="9" t="s">
        <v>4639</v>
      </c>
      <c r="E1263" s="9" t="s">
        <v>4640</v>
      </c>
      <c r="F1263" s="9" t="s">
        <v>4641</v>
      </c>
      <c r="G1263" s="9" t="s">
        <v>2870</v>
      </c>
      <c r="H1263" s="9"/>
      <c r="I1263" s="9" t="s">
        <v>4642</v>
      </c>
      <c r="J1263" s="9" t="s">
        <v>4643</v>
      </c>
      <c r="K1263" s="9"/>
      <c r="L1263" s="9" t="s">
        <v>4644</v>
      </c>
      <c r="M1263" s="9">
        <v>1548552</v>
      </c>
      <c r="N1263" s="9"/>
      <c r="O1263" s="9"/>
      <c r="P1263" s="9"/>
      <c r="Q1263" s="9"/>
      <c r="R1263" s="9"/>
      <c r="S1263" s="9"/>
    </row>
    <row r="1264" spans="1:19" x14ac:dyDescent="0.2">
      <c r="A1264" s="3" t="s">
        <v>4645</v>
      </c>
      <c r="B1264" s="9" t="s">
        <v>43</v>
      </c>
      <c r="C1264" s="9"/>
      <c r="D1264" s="9" t="s">
        <v>4625</v>
      </c>
      <c r="E1264" s="9"/>
      <c r="F1264" s="9" t="s">
        <v>2744</v>
      </c>
      <c r="G1264" s="9"/>
      <c r="H1264" s="9" t="s">
        <v>4646</v>
      </c>
      <c r="I1264" s="9" t="s">
        <v>4647</v>
      </c>
      <c r="J1264" s="9" t="s">
        <v>4648</v>
      </c>
      <c r="K1264" s="9"/>
      <c r="L1264" s="11" t="s">
        <v>1631</v>
      </c>
      <c r="M1264" s="9"/>
      <c r="N1264" s="9"/>
      <c r="O1264" s="9"/>
      <c r="P1264" s="9"/>
      <c r="Q1264" s="9"/>
      <c r="R1264" s="9"/>
      <c r="S1264" s="9"/>
    </row>
    <row r="1265" spans="1:19" x14ac:dyDescent="0.2">
      <c r="A1265" s="3" t="s">
        <v>4649</v>
      </c>
      <c r="B1265" s="9" t="s">
        <v>43</v>
      </c>
      <c r="C1265" s="9"/>
      <c r="D1265" s="9" t="s">
        <v>4650</v>
      </c>
      <c r="E1265" s="9"/>
      <c r="F1265" s="9" t="s">
        <v>2744</v>
      </c>
      <c r="G1265" s="9"/>
      <c r="H1265" s="9"/>
      <c r="I1265" s="9" t="s">
        <v>4651</v>
      </c>
      <c r="J1265" s="9" t="s">
        <v>4652</v>
      </c>
      <c r="K1265" s="9"/>
      <c r="L1265" s="9"/>
      <c r="M1265" s="9"/>
      <c r="N1265" s="9"/>
      <c r="O1265" s="9"/>
      <c r="P1265" s="9"/>
      <c r="Q1265" s="9"/>
      <c r="R1265" s="9"/>
      <c r="S1265" s="9"/>
    </row>
    <row r="1266" spans="1:19" x14ac:dyDescent="0.2">
      <c r="A1266" s="3" t="s">
        <v>4653</v>
      </c>
      <c r="B1266" s="9" t="s">
        <v>128</v>
      </c>
      <c r="C1266" s="9" t="s">
        <v>3822</v>
      </c>
      <c r="D1266" s="9" t="s">
        <v>4654</v>
      </c>
      <c r="E1266" s="9" t="s">
        <v>3667</v>
      </c>
      <c r="F1266" s="9"/>
      <c r="G1266" s="9" t="s">
        <v>4655</v>
      </c>
      <c r="H1266" s="9" t="s">
        <v>4656</v>
      </c>
      <c r="I1266" s="9" t="s">
        <v>4657</v>
      </c>
      <c r="J1266" s="9" t="s">
        <v>4658</v>
      </c>
      <c r="K1266" s="9"/>
      <c r="L1266" s="9"/>
      <c r="M1266" s="9"/>
      <c r="N1266" s="9"/>
      <c r="O1266" s="9"/>
      <c r="P1266" s="9"/>
      <c r="Q1266" s="9"/>
      <c r="R1266" s="9"/>
      <c r="S1266" s="9"/>
    </row>
    <row r="1267" spans="1:19" x14ac:dyDescent="0.2">
      <c r="A1267" s="3" t="s">
        <v>4659</v>
      </c>
      <c r="B1267" s="9" t="s">
        <v>43</v>
      </c>
      <c r="C1267" s="9"/>
      <c r="D1267" s="9" t="s">
        <v>4660</v>
      </c>
      <c r="E1267" s="9"/>
      <c r="F1267" s="9" t="s">
        <v>4661</v>
      </c>
      <c r="G1267" s="9" t="s">
        <v>2529</v>
      </c>
      <c r="H1267" s="9" t="s">
        <v>4662</v>
      </c>
      <c r="I1267" s="9" t="s">
        <v>4663</v>
      </c>
      <c r="J1267" s="9" t="s">
        <v>4664</v>
      </c>
      <c r="K1267" s="9"/>
      <c r="L1267" s="11" t="s">
        <v>1631</v>
      </c>
      <c r="M1267" s="9"/>
      <c r="N1267" s="9"/>
      <c r="O1267" s="9"/>
      <c r="P1267" s="9"/>
      <c r="Q1267" s="9"/>
      <c r="R1267" s="9"/>
      <c r="S1267" s="9"/>
    </row>
    <row r="1268" spans="1:19" x14ac:dyDescent="0.2">
      <c r="A1268" s="3" t="s">
        <v>4665</v>
      </c>
      <c r="B1268" s="9" t="s">
        <v>2443</v>
      </c>
      <c r="C1268" s="9"/>
      <c r="D1268" s="9" t="s">
        <v>4666</v>
      </c>
      <c r="E1268" s="9"/>
      <c r="F1268" s="9" t="s">
        <v>2644</v>
      </c>
      <c r="G1268" s="9" t="s">
        <v>4667</v>
      </c>
      <c r="H1268" s="9" t="s">
        <v>4668</v>
      </c>
      <c r="I1268" s="9" t="s">
        <v>4669</v>
      </c>
      <c r="J1268" s="9" t="s">
        <v>4670</v>
      </c>
      <c r="K1268" s="9"/>
      <c r="L1268" s="9" t="s">
        <v>2315</v>
      </c>
      <c r="M1268" s="9">
        <v>1841667</v>
      </c>
      <c r="N1268" s="9"/>
      <c r="O1268" s="9"/>
      <c r="P1268" s="9"/>
      <c r="Q1268" s="9"/>
      <c r="R1268" s="9"/>
      <c r="S1268" s="9"/>
    </row>
    <row r="1269" spans="1:19" x14ac:dyDescent="0.2">
      <c r="A1269" s="4" t="s">
        <v>4671</v>
      </c>
      <c r="B1269" s="9" t="s">
        <v>147</v>
      </c>
      <c r="C1269" s="9"/>
      <c r="D1269" s="9" t="s">
        <v>4672</v>
      </c>
      <c r="E1269" s="9" t="s">
        <v>4673</v>
      </c>
      <c r="F1269" s="9" t="s">
        <v>2524</v>
      </c>
      <c r="G1269" s="9"/>
      <c r="H1269" s="9" t="s">
        <v>4674</v>
      </c>
      <c r="I1269" s="9" t="s">
        <v>4675</v>
      </c>
      <c r="J1269" s="9" t="s">
        <v>4676</v>
      </c>
      <c r="K1269" s="9"/>
      <c r="L1269" s="9" t="e">
        <v>#NAME?</v>
      </c>
      <c r="M1269" s="9">
        <v>1520817</v>
      </c>
      <c r="N1269" s="9"/>
      <c r="O1269" s="9"/>
      <c r="P1269" s="9"/>
      <c r="Q1269" s="9"/>
      <c r="R1269" s="9"/>
      <c r="S1269" s="9"/>
    </row>
    <row r="1270" spans="1:19" x14ac:dyDescent="0.2">
      <c r="A1270" s="3" t="s">
        <v>4677</v>
      </c>
      <c r="B1270" s="9" t="s">
        <v>43</v>
      </c>
      <c r="C1270" s="9"/>
      <c r="D1270" s="9" t="s">
        <v>4678</v>
      </c>
      <c r="E1270" s="9"/>
      <c r="F1270" s="9" t="s">
        <v>4679</v>
      </c>
      <c r="G1270" s="9"/>
      <c r="H1270" s="9"/>
      <c r="I1270" s="9" t="s">
        <v>4680</v>
      </c>
      <c r="J1270" s="9" t="s">
        <v>4681</v>
      </c>
      <c r="K1270" s="9"/>
      <c r="L1270" s="9"/>
      <c r="M1270" s="9"/>
      <c r="N1270" s="9"/>
      <c r="O1270" s="9"/>
      <c r="P1270" s="9"/>
      <c r="Q1270" s="9"/>
      <c r="R1270" s="9"/>
      <c r="S1270" s="9"/>
    </row>
    <row r="1271" spans="1:19" x14ac:dyDescent="0.2">
      <c r="A1271" s="3" t="s">
        <v>4682</v>
      </c>
      <c r="B1271" s="9" t="s">
        <v>43</v>
      </c>
      <c r="C1271" s="9"/>
      <c r="D1271" s="9" t="s">
        <v>4683</v>
      </c>
      <c r="E1271" s="9" t="s">
        <v>3530</v>
      </c>
      <c r="F1271" s="9" t="s">
        <v>3873</v>
      </c>
      <c r="G1271" s="9"/>
      <c r="H1271" s="9" t="s">
        <v>4684</v>
      </c>
      <c r="I1271" s="9" t="s">
        <v>4685</v>
      </c>
      <c r="J1271" s="11" t="s">
        <v>1631</v>
      </c>
      <c r="K1271" s="9"/>
      <c r="L1271" s="9"/>
      <c r="M1271" s="9"/>
      <c r="N1271" s="9"/>
      <c r="O1271" s="9"/>
      <c r="P1271" s="9"/>
      <c r="Q1271" s="9"/>
      <c r="R1271" s="9"/>
      <c r="S1271" s="9"/>
    </row>
    <row r="1272" spans="1:19" x14ac:dyDescent="0.2">
      <c r="A1272" s="4" t="s">
        <v>4686</v>
      </c>
      <c r="B1272" s="9" t="s">
        <v>32</v>
      </c>
      <c r="C1272" s="9"/>
      <c r="D1272" s="9" t="s">
        <v>4687</v>
      </c>
      <c r="E1272" s="9" t="s">
        <v>4688</v>
      </c>
      <c r="F1272" s="9" t="s">
        <v>4689</v>
      </c>
      <c r="G1272" s="9" t="s">
        <v>4690</v>
      </c>
      <c r="H1272" s="9" t="s">
        <v>4691</v>
      </c>
      <c r="I1272" s="9" t="s">
        <v>4692</v>
      </c>
      <c r="J1272" s="9" t="s">
        <v>4693</v>
      </c>
      <c r="K1272" s="9"/>
      <c r="L1272" s="9" t="s">
        <v>4694</v>
      </c>
      <c r="M1272" s="9"/>
      <c r="N1272" s="9"/>
      <c r="O1272" s="9"/>
      <c r="P1272" s="9"/>
      <c r="Q1272" s="9"/>
      <c r="R1272" s="9"/>
      <c r="S1272" s="9"/>
    </row>
    <row r="1273" spans="1:19" x14ac:dyDescent="0.2">
      <c r="A1273" s="4" t="s">
        <v>4695</v>
      </c>
      <c r="B1273" s="9" t="s">
        <v>128</v>
      </c>
      <c r="C1273" s="9" t="s">
        <v>4696</v>
      </c>
      <c r="D1273" s="9" t="s">
        <v>4697</v>
      </c>
      <c r="E1273" s="9" t="s">
        <v>4525</v>
      </c>
      <c r="F1273" s="9"/>
      <c r="G1273" s="9"/>
      <c r="H1273" s="9" t="s">
        <v>4698</v>
      </c>
      <c r="I1273" s="9" t="s">
        <v>4699</v>
      </c>
      <c r="J1273" s="9" t="s">
        <v>4700</v>
      </c>
      <c r="K1273" s="9"/>
      <c r="L1273" s="9"/>
      <c r="M1273" s="9"/>
      <c r="N1273" s="9"/>
      <c r="O1273" s="9"/>
      <c r="P1273" s="9"/>
      <c r="Q1273" s="9"/>
      <c r="R1273" s="9"/>
      <c r="S1273" s="9"/>
    </row>
    <row r="1274" spans="1:19" x14ac:dyDescent="0.2">
      <c r="A1274" s="3" t="s">
        <v>4701</v>
      </c>
      <c r="B1274" s="9" t="s">
        <v>2443</v>
      </c>
      <c r="C1274" s="9"/>
      <c r="D1274" s="9" t="s">
        <v>4565</v>
      </c>
      <c r="E1274" s="9"/>
      <c r="F1274" s="9" t="s">
        <v>3020</v>
      </c>
      <c r="G1274" s="9"/>
      <c r="H1274" s="9"/>
      <c r="I1274" s="9" t="s">
        <v>4702</v>
      </c>
      <c r="J1274" s="9" t="s">
        <v>4703</v>
      </c>
      <c r="K1274" s="9"/>
      <c r="L1274" s="11" t="s">
        <v>1631</v>
      </c>
      <c r="M1274" s="9"/>
      <c r="N1274" s="9"/>
      <c r="O1274" s="9"/>
      <c r="P1274" s="9"/>
      <c r="Q1274" s="9"/>
      <c r="R1274" s="9"/>
      <c r="S1274" s="9"/>
    </row>
    <row r="1275" spans="1:19" x14ac:dyDescent="0.2">
      <c r="A1275" s="3" t="s">
        <v>4704</v>
      </c>
      <c r="B1275" s="9" t="s">
        <v>128</v>
      </c>
      <c r="C1275" s="9" t="s">
        <v>4226</v>
      </c>
      <c r="D1275" s="9" t="s">
        <v>4705</v>
      </c>
      <c r="E1275" s="9"/>
      <c r="F1275" s="9" t="s">
        <v>3667</v>
      </c>
      <c r="G1275" s="9" t="s">
        <v>4706</v>
      </c>
      <c r="H1275" s="9"/>
      <c r="I1275" s="9" t="s">
        <v>4707</v>
      </c>
      <c r="J1275" s="9" t="s">
        <v>4708</v>
      </c>
      <c r="K1275" s="9"/>
      <c r="L1275" s="9" t="s">
        <v>4709</v>
      </c>
      <c r="M1275" s="9"/>
      <c r="N1275" s="9"/>
      <c r="O1275" s="9"/>
      <c r="P1275" s="9"/>
      <c r="Q1275" s="9"/>
      <c r="R1275" s="9"/>
      <c r="S1275" s="9"/>
    </row>
    <row r="1276" spans="1:19" x14ac:dyDescent="0.2">
      <c r="A1276" s="3" t="s">
        <v>4710</v>
      </c>
      <c r="B1276" s="9" t="s">
        <v>43</v>
      </c>
      <c r="C1276" s="9"/>
      <c r="D1276" s="9" t="s">
        <v>4711</v>
      </c>
      <c r="E1276" s="9"/>
      <c r="F1276" s="9" t="s">
        <v>3628</v>
      </c>
      <c r="G1276" s="9"/>
      <c r="H1276" s="9"/>
      <c r="I1276" s="9" t="s">
        <v>4712</v>
      </c>
      <c r="J1276" s="9" t="s">
        <v>4713</v>
      </c>
      <c r="K1276" s="9"/>
      <c r="L1276" s="11" t="s">
        <v>1631</v>
      </c>
      <c r="M1276" s="9"/>
      <c r="N1276" s="9"/>
      <c r="O1276" s="9"/>
      <c r="P1276" s="9"/>
      <c r="Q1276" s="9"/>
      <c r="R1276" s="9"/>
      <c r="S1276" s="9"/>
    </row>
    <row r="1277" spans="1:19" x14ac:dyDescent="0.2">
      <c r="A1277" s="3" t="s">
        <v>4714</v>
      </c>
      <c r="B1277" s="9" t="s">
        <v>128</v>
      </c>
      <c r="C1277" s="9" t="s">
        <v>3822</v>
      </c>
      <c r="D1277" s="9" t="s">
        <v>4715</v>
      </c>
      <c r="E1277" s="9"/>
      <c r="F1277" s="9" t="s">
        <v>4716</v>
      </c>
      <c r="G1277" s="9"/>
      <c r="H1277" s="9" t="s">
        <v>4716</v>
      </c>
      <c r="I1277" s="9" t="s">
        <v>4717</v>
      </c>
      <c r="J1277" s="9" t="s">
        <v>4718</v>
      </c>
      <c r="K1277" s="9"/>
      <c r="L1277" s="11" t="s">
        <v>1631</v>
      </c>
      <c r="M1277" s="9"/>
      <c r="N1277" s="9"/>
      <c r="O1277" s="9"/>
      <c r="P1277" s="9"/>
      <c r="Q1277" s="9"/>
      <c r="R1277" s="9"/>
      <c r="S1277" s="9"/>
    </row>
    <row r="1278" spans="1:19" x14ac:dyDescent="0.2">
      <c r="A1278" s="4" t="s">
        <v>4719</v>
      </c>
      <c r="B1278" s="9" t="s">
        <v>128</v>
      </c>
      <c r="C1278" s="9" t="s">
        <v>4616</v>
      </c>
      <c r="D1278" s="9" t="s">
        <v>4720</v>
      </c>
      <c r="E1278" s="9" t="s">
        <v>4721</v>
      </c>
      <c r="F1278" s="9" t="s">
        <v>3627</v>
      </c>
      <c r="G1278" s="9" t="s">
        <v>4619</v>
      </c>
      <c r="H1278" s="9"/>
      <c r="I1278" s="9" t="s">
        <v>4722</v>
      </c>
      <c r="J1278" s="9" t="s">
        <v>4723</v>
      </c>
      <c r="K1278" s="9"/>
      <c r="L1278" s="9" t="s">
        <v>4622</v>
      </c>
      <c r="M1278" s="9">
        <v>1841338</v>
      </c>
      <c r="N1278" s="9"/>
      <c r="O1278" s="9"/>
      <c r="P1278" s="9"/>
      <c r="Q1278" s="9"/>
      <c r="R1278" s="9"/>
      <c r="S1278" s="9"/>
    </row>
    <row r="1279" spans="1:19" x14ac:dyDescent="0.2">
      <c r="A1279" s="4" t="s">
        <v>4724</v>
      </c>
      <c r="B1279" s="9" t="s">
        <v>2443</v>
      </c>
      <c r="C1279" s="9"/>
      <c r="D1279" s="9" t="s">
        <v>4725</v>
      </c>
      <c r="E1279" s="9" t="s">
        <v>4726</v>
      </c>
      <c r="F1279" s="9" t="s">
        <v>4727</v>
      </c>
      <c r="G1279" s="9" t="s">
        <v>4728</v>
      </c>
      <c r="H1279" s="9"/>
      <c r="I1279" s="9" t="s">
        <v>4729</v>
      </c>
      <c r="J1279" s="9" t="s">
        <v>4730</v>
      </c>
      <c r="K1279" s="9"/>
      <c r="L1279" s="9" t="s">
        <v>4731</v>
      </c>
      <c r="M1279" s="9"/>
      <c r="N1279" s="9"/>
      <c r="O1279" s="9"/>
      <c r="P1279" s="9"/>
      <c r="Q1279" s="9"/>
      <c r="R1279" s="9"/>
      <c r="S1279" s="9"/>
    </row>
    <row r="1280" spans="1:19" x14ac:dyDescent="0.2">
      <c r="A1280" s="3" t="s">
        <v>4732</v>
      </c>
      <c r="B1280" s="9" t="s">
        <v>128</v>
      </c>
      <c r="C1280" s="9" t="s">
        <v>4226</v>
      </c>
      <c r="D1280" s="9" t="s">
        <v>4733</v>
      </c>
      <c r="E1280" s="9" t="s">
        <v>4734</v>
      </c>
      <c r="F1280" s="9"/>
      <c r="G1280" s="9"/>
      <c r="H1280" s="9" t="s">
        <v>4735</v>
      </c>
      <c r="I1280" s="9" t="s">
        <v>4736</v>
      </c>
      <c r="J1280" s="11" t="s">
        <v>1631</v>
      </c>
      <c r="K1280" s="9"/>
      <c r="L1280" s="9"/>
      <c r="M1280" s="9"/>
      <c r="N1280" s="9"/>
      <c r="O1280" s="9"/>
      <c r="P1280" s="9"/>
      <c r="Q1280" s="9"/>
      <c r="R1280" s="9"/>
      <c r="S1280" s="9"/>
    </row>
    <row r="1281" spans="1:19" x14ac:dyDescent="0.2">
      <c r="A1281" s="3" t="s">
        <v>4737</v>
      </c>
      <c r="B1281" s="9" t="s">
        <v>2443</v>
      </c>
      <c r="C1281" s="9"/>
      <c r="D1281" s="9" t="s">
        <v>4738</v>
      </c>
      <c r="E1281" s="9" t="s">
        <v>4728</v>
      </c>
      <c r="F1281" s="9"/>
      <c r="G1281" s="9"/>
      <c r="H1281" s="9" t="s">
        <v>4739</v>
      </c>
      <c r="I1281" s="9" t="s">
        <v>4740</v>
      </c>
      <c r="J1281" s="9" t="s">
        <v>4741</v>
      </c>
      <c r="K1281" s="9"/>
      <c r="L1281" s="9">
        <v>1833076</v>
      </c>
      <c r="M1281" s="9">
        <v>1138613</v>
      </c>
      <c r="N1281" s="9"/>
      <c r="O1281" s="9"/>
      <c r="P1281" s="9"/>
      <c r="Q1281" s="9"/>
      <c r="R1281" s="9"/>
      <c r="S1281" s="9"/>
    </row>
    <row r="1282" spans="1:19" x14ac:dyDescent="0.2">
      <c r="A1282" s="3" t="s">
        <v>4742</v>
      </c>
      <c r="B1282" s="9" t="s">
        <v>43</v>
      </c>
      <c r="C1282" s="9"/>
      <c r="D1282" s="9" t="s">
        <v>4743</v>
      </c>
      <c r="E1282" s="9" t="s">
        <v>4744</v>
      </c>
      <c r="F1282" s="9"/>
      <c r="G1282" s="9"/>
      <c r="H1282" s="9" t="s">
        <v>4745</v>
      </c>
      <c r="I1282" s="9" t="s">
        <v>4746</v>
      </c>
      <c r="J1282" s="9"/>
      <c r="K1282" s="9"/>
      <c r="L1282" s="9"/>
      <c r="M1282" s="9"/>
      <c r="N1282" s="9"/>
      <c r="O1282" s="9"/>
      <c r="P1282" s="9"/>
      <c r="Q1282" s="9"/>
      <c r="R1282" s="9"/>
      <c r="S1282" s="9"/>
    </row>
    <row r="1283" spans="1:19" x14ac:dyDescent="0.2">
      <c r="A1283" s="4" t="s">
        <v>4747</v>
      </c>
      <c r="B1283" s="9" t="s">
        <v>2443</v>
      </c>
      <c r="C1283" s="9"/>
      <c r="D1283" s="9" t="s">
        <v>4748</v>
      </c>
      <c r="E1283" s="9"/>
      <c r="F1283" s="9" t="s">
        <v>2644</v>
      </c>
      <c r="G1283" s="9" t="s">
        <v>4749</v>
      </c>
      <c r="H1283" s="9" t="s">
        <v>4750</v>
      </c>
      <c r="I1283" s="9" t="s">
        <v>4751</v>
      </c>
      <c r="J1283" s="9" t="s">
        <v>4752</v>
      </c>
      <c r="K1283" s="9"/>
      <c r="L1283" s="9" t="s">
        <v>4753</v>
      </c>
      <c r="M1283" s="9">
        <v>1841667</v>
      </c>
      <c r="N1283" s="9">
        <v>1611820</v>
      </c>
      <c r="O1283" s="9"/>
      <c r="P1283" s="9"/>
      <c r="Q1283" s="9"/>
      <c r="R1283" s="9"/>
      <c r="S1283" s="9"/>
    </row>
    <row r="1284" spans="1:19" x14ac:dyDescent="0.2">
      <c r="A1284" s="4" t="s">
        <v>4754</v>
      </c>
      <c r="B1284" s="9" t="s">
        <v>128</v>
      </c>
      <c r="C1284" s="9" t="s">
        <v>4180</v>
      </c>
      <c r="D1284" s="9" t="s">
        <v>4755</v>
      </c>
      <c r="E1284" s="9" t="s">
        <v>4756</v>
      </c>
      <c r="F1284" s="9" t="s">
        <v>2915</v>
      </c>
      <c r="G1284" s="9"/>
      <c r="H1284" s="9" t="s">
        <v>4757</v>
      </c>
      <c r="I1284" s="9" t="s">
        <v>4758</v>
      </c>
      <c r="J1284" s="9" t="s">
        <v>4759</v>
      </c>
      <c r="K1284" s="9"/>
      <c r="L1284" s="9" t="s">
        <v>4760</v>
      </c>
      <c r="M1284" s="9"/>
      <c r="N1284" s="9"/>
      <c r="O1284" s="9"/>
      <c r="P1284" s="9"/>
      <c r="Q1284" s="9"/>
      <c r="R1284" s="9"/>
      <c r="S1284" s="9"/>
    </row>
    <row r="1285" spans="1:19" x14ac:dyDescent="0.2">
      <c r="A1285" s="3" t="s">
        <v>4767</v>
      </c>
      <c r="B1285" s="9" t="s">
        <v>2443</v>
      </c>
      <c r="C1285" s="9"/>
      <c r="D1285" s="9" t="s">
        <v>4768</v>
      </c>
      <c r="E1285" s="9"/>
      <c r="F1285" s="9" t="s">
        <v>2619</v>
      </c>
      <c r="G1285" s="9" t="s">
        <v>2616</v>
      </c>
      <c r="H1285" s="9" t="s">
        <v>4182</v>
      </c>
      <c r="I1285" s="9" t="s">
        <v>4769</v>
      </c>
      <c r="J1285" s="9" t="s">
        <v>4770</v>
      </c>
      <c r="K1285" s="9"/>
      <c r="L1285" s="11" t="s">
        <v>1631</v>
      </c>
      <c r="M1285" s="9"/>
      <c r="N1285" s="9"/>
      <c r="O1285" s="9"/>
      <c r="P1285" s="9"/>
      <c r="Q1285" s="9"/>
      <c r="R1285" s="9"/>
      <c r="S1285" s="9"/>
    </row>
    <row r="1286" spans="1:19" x14ac:dyDescent="0.2">
      <c r="A1286" s="3" t="s">
        <v>4771</v>
      </c>
      <c r="B1286" s="9" t="s">
        <v>43</v>
      </c>
      <c r="C1286" s="9"/>
      <c r="D1286" s="9" t="s">
        <v>4772</v>
      </c>
      <c r="E1286" s="9" t="s">
        <v>2791</v>
      </c>
      <c r="F1286" s="9"/>
      <c r="G1286" s="9" t="s">
        <v>4773</v>
      </c>
      <c r="H1286" s="9" t="s">
        <v>4774</v>
      </c>
      <c r="I1286" s="9" t="s">
        <v>4775</v>
      </c>
      <c r="J1286" s="9"/>
      <c r="K1286" s="9"/>
      <c r="L1286" s="9"/>
      <c r="M1286" s="9"/>
      <c r="N1286" s="9"/>
      <c r="O1286" s="9"/>
      <c r="P1286" s="9"/>
      <c r="Q1286" s="9"/>
      <c r="R1286" s="9"/>
      <c r="S1286" s="9"/>
    </row>
    <row r="1287" spans="1:19" x14ac:dyDescent="0.2">
      <c r="A1287" s="3" t="s">
        <v>4776</v>
      </c>
      <c r="B1287" s="9" t="s">
        <v>2443</v>
      </c>
      <c r="C1287" s="9"/>
      <c r="D1287" s="9" t="s">
        <v>4777</v>
      </c>
      <c r="E1287" s="9"/>
      <c r="F1287" s="9" t="s">
        <v>4525</v>
      </c>
      <c r="G1287" s="9"/>
      <c r="H1287" s="9" t="s">
        <v>4778</v>
      </c>
      <c r="I1287" s="9" t="s">
        <v>4779</v>
      </c>
      <c r="J1287" s="9" t="s">
        <v>4780</v>
      </c>
      <c r="K1287" s="9"/>
      <c r="L1287" s="9" t="s">
        <v>4781</v>
      </c>
      <c r="M1287" s="9">
        <v>2028412</v>
      </c>
      <c r="N1287" s="9"/>
      <c r="O1287" s="9"/>
      <c r="P1287" s="9"/>
      <c r="Q1287" s="9"/>
      <c r="R1287" s="9"/>
      <c r="S1287" s="9"/>
    </row>
    <row r="1288" spans="1:19" x14ac:dyDescent="0.2">
      <c r="A1288" s="4" t="s">
        <v>4782</v>
      </c>
      <c r="B1288" s="9" t="s">
        <v>128</v>
      </c>
      <c r="C1288" s="9" t="s">
        <v>2699</v>
      </c>
      <c r="D1288" s="9" t="s">
        <v>4783</v>
      </c>
      <c r="E1288" s="9" t="s">
        <v>4784</v>
      </c>
      <c r="F1288" s="9" t="s">
        <v>4785</v>
      </c>
      <c r="G1288" s="9" t="s">
        <v>4786</v>
      </c>
      <c r="H1288" s="9" t="s">
        <v>4787</v>
      </c>
      <c r="I1288" s="9" t="s">
        <v>4788</v>
      </c>
      <c r="J1288" s="9" t="s">
        <v>4789</v>
      </c>
      <c r="K1288" s="9"/>
      <c r="L1288" s="9">
        <v>1745611</v>
      </c>
      <c r="M1288" s="9"/>
      <c r="N1288" s="9"/>
      <c r="O1288" s="9"/>
      <c r="P1288" s="9"/>
      <c r="Q1288" s="9"/>
      <c r="R1288" s="9"/>
      <c r="S1288" s="9"/>
    </row>
    <row r="1289" spans="1:19" x14ac:dyDescent="0.2">
      <c r="A1289" s="3" t="s">
        <v>4790</v>
      </c>
      <c r="B1289" s="9" t="s">
        <v>43</v>
      </c>
      <c r="C1289" s="9"/>
      <c r="D1289" s="9" t="s">
        <v>4791</v>
      </c>
      <c r="E1289" s="9"/>
      <c r="F1289" s="9" t="s">
        <v>4792</v>
      </c>
      <c r="G1289" s="9"/>
      <c r="H1289" s="9"/>
      <c r="I1289" s="9" t="s">
        <v>4793</v>
      </c>
      <c r="J1289" s="9" t="s">
        <v>4794</v>
      </c>
      <c r="K1289" s="9"/>
      <c r="L1289" s="9"/>
      <c r="M1289" s="9"/>
      <c r="N1289" s="9"/>
      <c r="O1289" s="9"/>
      <c r="P1289" s="9"/>
      <c r="Q1289" s="9"/>
      <c r="R1289" s="9"/>
      <c r="S1289" s="9"/>
    </row>
    <row r="1290" spans="1:19" x14ac:dyDescent="0.2">
      <c r="A1290" s="3" t="s">
        <v>4795</v>
      </c>
      <c r="B1290" s="9" t="s">
        <v>128</v>
      </c>
      <c r="C1290" s="9" t="s">
        <v>2699</v>
      </c>
      <c r="D1290" s="9" t="s">
        <v>4796</v>
      </c>
      <c r="E1290" s="9" t="s">
        <v>4797</v>
      </c>
      <c r="F1290" s="9" t="s">
        <v>4382</v>
      </c>
      <c r="G1290" s="9"/>
      <c r="H1290" s="9"/>
      <c r="I1290" s="9" t="s">
        <v>4798</v>
      </c>
      <c r="J1290" s="9" t="s">
        <v>4799</v>
      </c>
      <c r="K1290" s="9"/>
      <c r="L1290" s="11" t="s">
        <v>1631</v>
      </c>
      <c r="M1290" s="9"/>
      <c r="N1290" s="9"/>
      <c r="O1290" s="9"/>
      <c r="P1290" s="9"/>
      <c r="Q1290" s="9"/>
      <c r="R1290" s="9"/>
      <c r="S1290" s="9"/>
    </row>
    <row r="1291" spans="1:19" x14ac:dyDescent="0.2">
      <c r="A1291" s="4" t="s">
        <v>4800</v>
      </c>
      <c r="B1291" s="9" t="s">
        <v>128</v>
      </c>
      <c r="C1291" s="9" t="s">
        <v>4616</v>
      </c>
      <c r="D1291" s="9" t="s">
        <v>4801</v>
      </c>
      <c r="E1291" s="9" t="s">
        <v>4721</v>
      </c>
      <c r="F1291" s="9" t="s">
        <v>3628</v>
      </c>
      <c r="G1291" s="9"/>
      <c r="H1291" s="9"/>
      <c r="I1291" s="9" t="s">
        <v>4802</v>
      </c>
      <c r="J1291" s="9" t="s">
        <v>4803</v>
      </c>
      <c r="K1291" s="9"/>
      <c r="L1291" s="9" t="s">
        <v>4804</v>
      </c>
      <c r="M1291" s="9">
        <v>1841338</v>
      </c>
      <c r="N1291" s="9"/>
      <c r="O1291" s="9"/>
      <c r="P1291" s="9"/>
      <c r="Q1291" s="9"/>
      <c r="R1291" s="9"/>
      <c r="S1291" s="9"/>
    </row>
    <row r="1292" spans="1:19" x14ac:dyDescent="0.2">
      <c r="A1292" s="3" t="s">
        <v>4805</v>
      </c>
      <c r="B1292" s="9" t="s">
        <v>43</v>
      </c>
      <c r="C1292" s="9"/>
      <c r="D1292" s="9" t="s">
        <v>4806</v>
      </c>
      <c r="E1292" s="9"/>
      <c r="F1292" s="9" t="s">
        <v>4727</v>
      </c>
      <c r="G1292" s="9" t="s">
        <v>4807</v>
      </c>
      <c r="H1292" s="9" t="s">
        <v>4525</v>
      </c>
      <c r="I1292" s="9" t="s">
        <v>4808</v>
      </c>
      <c r="J1292" s="9" t="s">
        <v>4809</v>
      </c>
      <c r="K1292" s="9"/>
      <c r="L1292" s="11" t="s">
        <v>1631</v>
      </c>
      <c r="M1292" s="9"/>
      <c r="N1292" s="9"/>
      <c r="O1292" s="9"/>
      <c r="P1292" s="9"/>
      <c r="Q1292" s="9"/>
      <c r="R1292" s="9"/>
      <c r="S1292" s="9"/>
    </row>
    <row r="1293" spans="1:19" x14ac:dyDescent="0.2">
      <c r="A1293" s="4" t="s">
        <v>4810</v>
      </c>
      <c r="B1293" s="9" t="s">
        <v>2443</v>
      </c>
      <c r="C1293" s="9"/>
      <c r="D1293" s="9" t="s">
        <v>4811</v>
      </c>
      <c r="E1293" s="9"/>
      <c r="F1293" s="9" t="s">
        <v>4812</v>
      </c>
      <c r="G1293" s="9"/>
      <c r="H1293" s="9"/>
      <c r="I1293" s="9" t="s">
        <v>4813</v>
      </c>
      <c r="J1293" s="9" t="s">
        <v>4814</v>
      </c>
      <c r="K1293" s="9"/>
      <c r="L1293" s="9" t="s">
        <v>4815</v>
      </c>
      <c r="M1293" s="9"/>
      <c r="N1293" s="9"/>
      <c r="O1293" s="9"/>
      <c r="P1293" s="9"/>
      <c r="Q1293" s="9"/>
      <c r="R1293" s="9"/>
      <c r="S1293" s="9"/>
    </row>
    <row r="1294" spans="1:19" x14ac:dyDescent="0.2">
      <c r="A1294" s="3" t="s">
        <v>4816</v>
      </c>
      <c r="B1294" s="9" t="s">
        <v>32</v>
      </c>
      <c r="C1294" s="9"/>
      <c r="D1294" s="9" t="s">
        <v>4817</v>
      </c>
      <c r="E1294" s="9" t="s">
        <v>3770</v>
      </c>
      <c r="F1294" s="9"/>
      <c r="G1294" s="9" t="s">
        <v>4818</v>
      </c>
      <c r="H1294" s="9" t="s">
        <v>4819</v>
      </c>
      <c r="I1294" s="9" t="s">
        <v>4820</v>
      </c>
      <c r="J1294" s="11" t="s">
        <v>1631</v>
      </c>
      <c r="K1294" s="9"/>
      <c r="L1294" s="9"/>
      <c r="M1294" s="9"/>
      <c r="N1294" s="9"/>
      <c r="O1294" s="9"/>
      <c r="P1294" s="9"/>
      <c r="Q1294" s="9"/>
      <c r="R1294" s="9"/>
      <c r="S1294" s="9"/>
    </row>
    <row r="1295" spans="1:19" x14ac:dyDescent="0.2">
      <c r="A1295" s="4" t="s">
        <v>4821</v>
      </c>
      <c r="B1295" s="9" t="s">
        <v>147</v>
      </c>
      <c r="C1295" s="9"/>
      <c r="D1295" s="9" t="s">
        <v>4822</v>
      </c>
      <c r="E1295" s="9" t="s">
        <v>4823</v>
      </c>
      <c r="F1295" s="9" t="s">
        <v>4824</v>
      </c>
      <c r="G1295" s="9" t="s">
        <v>4825</v>
      </c>
      <c r="H1295" s="9" t="s">
        <v>4826</v>
      </c>
      <c r="I1295" s="9" t="s">
        <v>4827</v>
      </c>
      <c r="J1295" s="9" t="s">
        <v>4828</v>
      </c>
      <c r="K1295" s="9"/>
      <c r="L1295" s="9">
        <v>1638186</v>
      </c>
      <c r="M1295" s="9"/>
      <c r="N1295" s="9"/>
      <c r="O1295" s="9"/>
      <c r="P1295" s="9"/>
      <c r="Q1295" s="9"/>
      <c r="R1295" s="9"/>
      <c r="S1295" s="9"/>
    </row>
    <row r="1296" spans="1:19" x14ac:dyDescent="0.2">
      <c r="A1296" s="3" t="s">
        <v>4829</v>
      </c>
      <c r="B1296" s="9" t="s">
        <v>43</v>
      </c>
      <c r="C1296" s="9"/>
      <c r="D1296" s="9" t="s">
        <v>4830</v>
      </c>
      <c r="E1296" s="9"/>
      <c r="F1296" s="9" t="s">
        <v>4831</v>
      </c>
      <c r="G1296" s="9"/>
      <c r="H1296" s="9"/>
      <c r="I1296" s="9" t="s">
        <v>4832</v>
      </c>
      <c r="J1296" s="9" t="s">
        <v>4833</v>
      </c>
      <c r="K1296" s="9"/>
      <c r="L1296" s="9"/>
      <c r="M1296" s="9"/>
      <c r="N1296" s="9"/>
      <c r="O1296" s="9"/>
      <c r="P1296" s="9"/>
      <c r="Q1296" s="9"/>
      <c r="R1296" s="9"/>
      <c r="S1296" s="9"/>
    </row>
    <row r="1297" spans="1:19" x14ac:dyDescent="0.2">
      <c r="A1297" s="4" t="s">
        <v>4834</v>
      </c>
      <c r="B1297" s="9" t="s">
        <v>2443</v>
      </c>
      <c r="C1297" s="9"/>
      <c r="D1297" s="9" t="s">
        <v>4835</v>
      </c>
      <c r="E1297" s="9" t="s">
        <v>4836</v>
      </c>
      <c r="F1297" s="9" t="s">
        <v>4837</v>
      </c>
      <c r="G1297" s="9" t="s">
        <v>4838</v>
      </c>
      <c r="H1297" s="9" t="s">
        <v>4839</v>
      </c>
      <c r="I1297" s="9" t="s">
        <v>4840</v>
      </c>
      <c r="J1297" s="9" t="s">
        <v>4841</v>
      </c>
      <c r="K1297" s="9"/>
      <c r="L1297" s="9">
        <v>1611820</v>
      </c>
      <c r="M1297" s="9">
        <v>1826118</v>
      </c>
      <c r="N1297" s="9"/>
      <c r="O1297" s="9"/>
      <c r="P1297" s="9"/>
      <c r="Q1297" s="9"/>
      <c r="R1297" s="9"/>
      <c r="S1297" s="9"/>
    </row>
    <row r="1298" spans="1:19" x14ac:dyDescent="0.2">
      <c r="A1298" s="4" t="s">
        <v>4842</v>
      </c>
      <c r="B1298" s="9" t="s">
        <v>2443</v>
      </c>
      <c r="C1298" s="9"/>
      <c r="D1298" s="9" t="s">
        <v>4843</v>
      </c>
      <c r="E1298" s="9"/>
      <c r="F1298" s="9" t="s">
        <v>3078</v>
      </c>
      <c r="G1298" s="9"/>
      <c r="H1298" s="9" t="s">
        <v>4844</v>
      </c>
      <c r="I1298" s="9" t="s">
        <v>4845</v>
      </c>
      <c r="J1298" s="9" t="s">
        <v>4846</v>
      </c>
      <c r="K1298" s="9"/>
      <c r="L1298" s="9" t="s">
        <v>4847</v>
      </c>
      <c r="M1298" s="9">
        <v>1939275</v>
      </c>
      <c r="N1298" s="9"/>
      <c r="O1298" s="9"/>
      <c r="P1298" s="9"/>
      <c r="Q1298" s="9"/>
      <c r="R1298" s="9"/>
      <c r="S1298" s="9"/>
    </row>
    <row r="1299" spans="1:19" x14ac:dyDescent="0.2">
      <c r="A1299" s="3" t="s">
        <v>4856</v>
      </c>
      <c r="B1299" s="9" t="s">
        <v>32</v>
      </c>
      <c r="C1299" s="9"/>
      <c r="D1299" s="9" t="s">
        <v>4857</v>
      </c>
      <c r="E1299" s="9" t="s">
        <v>4858</v>
      </c>
      <c r="F1299" s="9" t="s">
        <v>4859</v>
      </c>
      <c r="G1299" s="9" t="s">
        <v>4852</v>
      </c>
      <c r="H1299" s="9" t="s">
        <v>4860</v>
      </c>
      <c r="I1299" s="9" t="s">
        <v>4861</v>
      </c>
      <c r="J1299" s="9" t="s">
        <v>4862</v>
      </c>
      <c r="K1299" s="9"/>
      <c r="L1299" s="9">
        <v>1933184</v>
      </c>
      <c r="M1299" s="9"/>
      <c r="N1299" s="9"/>
      <c r="O1299" s="9"/>
      <c r="P1299" s="9"/>
      <c r="Q1299" s="9"/>
      <c r="R1299" s="9"/>
      <c r="S1299" s="9"/>
    </row>
    <row r="1300" spans="1:19" x14ac:dyDescent="0.2">
      <c r="A1300" s="3" t="s">
        <v>4863</v>
      </c>
      <c r="B1300" s="9" t="s">
        <v>43</v>
      </c>
      <c r="C1300" s="9"/>
      <c r="D1300" s="9" t="s">
        <v>4864</v>
      </c>
      <c r="E1300" s="9"/>
      <c r="F1300" s="9" t="s">
        <v>4865</v>
      </c>
      <c r="G1300" s="9"/>
      <c r="H1300" s="9" t="s">
        <v>4866</v>
      </c>
      <c r="I1300" s="9" t="s">
        <v>4867</v>
      </c>
      <c r="J1300" s="9" t="s">
        <v>4868</v>
      </c>
      <c r="K1300" s="9"/>
      <c r="L1300" s="9"/>
      <c r="M1300" s="9"/>
      <c r="N1300" s="9"/>
      <c r="O1300" s="9"/>
      <c r="P1300" s="9"/>
      <c r="Q1300" s="9"/>
      <c r="R1300" s="9"/>
      <c r="S1300" s="9"/>
    </row>
    <row r="1301" spans="1:19" x14ac:dyDescent="0.2">
      <c r="A1301" s="3" t="s">
        <v>4869</v>
      </c>
      <c r="B1301" s="9" t="s">
        <v>128</v>
      </c>
      <c r="C1301" s="9" t="s">
        <v>4616</v>
      </c>
      <c r="D1301" s="9" t="s">
        <v>4870</v>
      </c>
      <c r="E1301" s="9" t="s">
        <v>4871</v>
      </c>
      <c r="F1301" s="9" t="s">
        <v>4872</v>
      </c>
      <c r="G1301" s="9"/>
      <c r="H1301" s="9"/>
      <c r="I1301" s="9" t="s">
        <v>4873</v>
      </c>
      <c r="J1301" s="9" t="s">
        <v>4874</v>
      </c>
      <c r="K1301" s="9"/>
      <c r="L1301" s="9" t="s">
        <v>4622</v>
      </c>
      <c r="M1301" s="9">
        <v>1841338</v>
      </c>
      <c r="N1301" s="9"/>
      <c r="O1301" s="9"/>
      <c r="P1301" s="9"/>
      <c r="Q1301" s="9"/>
      <c r="R1301" s="9"/>
      <c r="S1301" s="9"/>
    </row>
    <row r="1302" spans="1:19" x14ac:dyDescent="0.2">
      <c r="A1302" s="4" t="s">
        <v>4875</v>
      </c>
      <c r="B1302" s="9" t="s">
        <v>128</v>
      </c>
      <c r="C1302" s="9" t="s">
        <v>4226</v>
      </c>
      <c r="D1302" s="9" t="s">
        <v>4876</v>
      </c>
      <c r="E1302" s="9" t="s">
        <v>4871</v>
      </c>
      <c r="F1302" s="9" t="s">
        <v>3628</v>
      </c>
      <c r="G1302" s="9" t="s">
        <v>4877</v>
      </c>
      <c r="H1302" s="9"/>
      <c r="I1302" s="9" t="s">
        <v>4878</v>
      </c>
      <c r="J1302" s="9" t="s">
        <v>4879</v>
      </c>
      <c r="K1302" s="9"/>
      <c r="L1302" s="9" t="s">
        <v>4622</v>
      </c>
      <c r="M1302" s="9">
        <v>1841338</v>
      </c>
      <c r="N1302" s="9"/>
      <c r="O1302" s="9"/>
      <c r="P1302" s="9"/>
      <c r="Q1302" s="9"/>
      <c r="R1302" s="9"/>
      <c r="S1302" s="9"/>
    </row>
    <row r="1303" spans="1:19" x14ac:dyDescent="0.2">
      <c r="A1303" s="3" t="s">
        <v>4880</v>
      </c>
      <c r="B1303" s="9" t="s">
        <v>43</v>
      </c>
      <c r="C1303" s="9"/>
      <c r="D1303" s="9" t="s">
        <v>4881</v>
      </c>
      <c r="E1303" s="9"/>
      <c r="F1303" s="9" t="s">
        <v>4376</v>
      </c>
      <c r="G1303" s="9"/>
      <c r="H1303" s="9" t="s">
        <v>4882</v>
      </c>
      <c r="I1303" s="9" t="s">
        <v>4883</v>
      </c>
      <c r="J1303" s="9" t="s">
        <v>4884</v>
      </c>
      <c r="K1303" s="9"/>
      <c r="L1303" s="11" t="s">
        <v>1631</v>
      </c>
      <c r="M1303" s="9"/>
      <c r="N1303" s="9"/>
      <c r="O1303" s="9"/>
      <c r="P1303" s="9"/>
      <c r="Q1303" s="9"/>
      <c r="R1303" s="9"/>
      <c r="S1303" s="9"/>
    </row>
    <row r="1304" spans="1:19" x14ac:dyDescent="0.2">
      <c r="A1304" s="3" t="s">
        <v>4885</v>
      </c>
      <c r="B1304" s="9" t="s">
        <v>43</v>
      </c>
      <c r="C1304" s="9"/>
      <c r="D1304" s="9" t="s">
        <v>4886</v>
      </c>
      <c r="E1304" s="9"/>
      <c r="F1304" s="9" t="s">
        <v>4439</v>
      </c>
      <c r="G1304" s="9"/>
      <c r="H1304" s="9" t="s">
        <v>4887</v>
      </c>
      <c r="I1304" s="9" t="s">
        <v>4888</v>
      </c>
      <c r="J1304" s="9" t="s">
        <v>4889</v>
      </c>
      <c r="K1304" s="9"/>
      <c r="L1304" s="9"/>
      <c r="M1304" s="9"/>
      <c r="N1304" s="9"/>
      <c r="O1304" s="9"/>
      <c r="P1304" s="9"/>
      <c r="Q1304" s="9"/>
      <c r="R1304" s="9"/>
      <c r="S1304" s="9"/>
    </row>
    <row r="1305" spans="1:19" x14ac:dyDescent="0.2">
      <c r="A1305" s="3" t="s">
        <v>4890</v>
      </c>
      <c r="B1305" s="9" t="s">
        <v>43</v>
      </c>
      <c r="C1305" s="9"/>
      <c r="D1305" s="9" t="s">
        <v>4891</v>
      </c>
      <c r="E1305" s="9"/>
      <c r="F1305" s="9" t="s">
        <v>2920</v>
      </c>
      <c r="G1305" s="9"/>
      <c r="H1305" s="9"/>
      <c r="I1305" s="9" t="s">
        <v>4892</v>
      </c>
      <c r="J1305" s="9" t="s">
        <v>4893</v>
      </c>
      <c r="K1305" s="9"/>
      <c r="L1305" s="9"/>
      <c r="M1305" s="9"/>
      <c r="N1305" s="9"/>
      <c r="O1305" s="9"/>
      <c r="P1305" s="9"/>
      <c r="Q1305" s="9"/>
      <c r="R1305" s="9"/>
      <c r="S1305" s="9"/>
    </row>
    <row r="1306" spans="1:19" x14ac:dyDescent="0.2">
      <c r="A1306" s="3" t="s">
        <v>4894</v>
      </c>
      <c r="B1306" s="9" t="s">
        <v>43</v>
      </c>
      <c r="C1306" s="9"/>
      <c r="D1306" s="9" t="s">
        <v>4895</v>
      </c>
      <c r="E1306" s="9"/>
      <c r="F1306" s="9" t="s">
        <v>4896</v>
      </c>
      <c r="G1306" s="9"/>
      <c r="H1306" s="9" t="s">
        <v>2845</v>
      </c>
      <c r="I1306" s="9" t="s">
        <v>4897</v>
      </c>
      <c r="J1306" s="9" t="s">
        <v>4898</v>
      </c>
      <c r="K1306" s="9"/>
      <c r="L1306" s="9"/>
      <c r="M1306" s="9"/>
      <c r="N1306" s="9"/>
      <c r="O1306" s="9"/>
      <c r="P1306" s="9"/>
      <c r="Q1306" s="9"/>
      <c r="R1306" s="9"/>
      <c r="S1306" s="9"/>
    </row>
    <row r="1307" spans="1:19" x14ac:dyDescent="0.2">
      <c r="A1307" s="4" t="s">
        <v>4899</v>
      </c>
      <c r="B1307" s="9" t="s">
        <v>2443</v>
      </c>
      <c r="C1307" s="9"/>
      <c r="D1307" s="9" t="s">
        <v>4900</v>
      </c>
      <c r="E1307" s="9" t="s">
        <v>4901</v>
      </c>
      <c r="F1307" s="9" t="s">
        <v>2644</v>
      </c>
      <c r="G1307" s="9" t="s">
        <v>4902</v>
      </c>
      <c r="H1307" s="9" t="s">
        <v>4903</v>
      </c>
      <c r="I1307" s="9" t="s">
        <v>4904</v>
      </c>
      <c r="J1307" s="9" t="s">
        <v>4905</v>
      </c>
      <c r="K1307" s="9"/>
      <c r="L1307" s="9" t="s">
        <v>2315</v>
      </c>
      <c r="M1307" s="9">
        <v>1841667</v>
      </c>
      <c r="N1307" s="9"/>
      <c r="O1307" s="9"/>
      <c r="P1307" s="9"/>
      <c r="Q1307" s="9"/>
      <c r="R1307" s="9"/>
      <c r="S1307" s="9"/>
    </row>
    <row r="1308" spans="1:19" x14ac:dyDescent="0.2">
      <c r="A1308" s="4" t="s">
        <v>4906</v>
      </c>
      <c r="B1308" s="9" t="s">
        <v>128</v>
      </c>
      <c r="C1308" s="9" t="s">
        <v>4180</v>
      </c>
      <c r="D1308" s="9" t="s">
        <v>4907</v>
      </c>
      <c r="E1308" s="9" t="s">
        <v>4908</v>
      </c>
      <c r="F1308" s="9" t="s">
        <v>4909</v>
      </c>
      <c r="G1308" s="9"/>
      <c r="H1308" s="9" t="s">
        <v>4910</v>
      </c>
      <c r="I1308" s="9" t="s">
        <v>4911</v>
      </c>
      <c r="J1308" s="9" t="s">
        <v>4912</v>
      </c>
      <c r="K1308" s="9"/>
      <c r="L1308" s="9" t="s">
        <v>4913</v>
      </c>
      <c r="M1308" s="9">
        <v>1612843</v>
      </c>
      <c r="N1308" s="9"/>
      <c r="O1308" s="9"/>
      <c r="P1308" s="9"/>
      <c r="Q1308" s="9"/>
      <c r="R1308" s="9"/>
      <c r="S1308" s="9"/>
    </row>
    <row r="1309" spans="1:19" x14ac:dyDescent="0.2">
      <c r="A1309" s="3" t="s">
        <v>4914</v>
      </c>
      <c r="B1309" s="9" t="s">
        <v>2443</v>
      </c>
      <c r="C1309" s="9"/>
      <c r="D1309" s="9" t="s">
        <v>4915</v>
      </c>
      <c r="E1309" s="9"/>
      <c r="F1309" s="9" t="s">
        <v>3078</v>
      </c>
      <c r="G1309" s="9"/>
      <c r="H1309" s="9" t="s">
        <v>4916</v>
      </c>
      <c r="I1309" s="9" t="s">
        <v>4917</v>
      </c>
      <c r="J1309" s="9" t="s">
        <v>4918</v>
      </c>
      <c r="K1309" s="9"/>
      <c r="L1309" s="11" t="s">
        <v>1631</v>
      </c>
      <c r="M1309" s="9"/>
      <c r="N1309" s="9"/>
      <c r="O1309" s="9"/>
      <c r="P1309" s="9"/>
      <c r="Q1309" s="9"/>
      <c r="R1309" s="9"/>
      <c r="S1309" s="9"/>
    </row>
    <row r="1310" spans="1:19" x14ac:dyDescent="0.2">
      <c r="A1310" s="3" t="s">
        <v>4919</v>
      </c>
      <c r="B1310" s="9" t="s">
        <v>43</v>
      </c>
      <c r="C1310" s="9"/>
      <c r="D1310" s="9" t="s">
        <v>4920</v>
      </c>
      <c r="E1310" s="9"/>
      <c r="F1310" s="9" t="s">
        <v>4921</v>
      </c>
      <c r="G1310" s="9"/>
      <c r="H1310" s="9" t="s">
        <v>3410</v>
      </c>
      <c r="I1310" s="9" t="s">
        <v>4922</v>
      </c>
      <c r="J1310" s="9" t="s">
        <v>4923</v>
      </c>
      <c r="K1310" s="9"/>
      <c r="L1310" s="9"/>
      <c r="M1310" s="9"/>
      <c r="N1310" s="9"/>
      <c r="O1310" s="9"/>
      <c r="P1310" s="9"/>
      <c r="Q1310" s="9"/>
      <c r="R1310" s="9"/>
      <c r="S1310" s="9"/>
    </row>
    <row r="1311" spans="1:19" x14ac:dyDescent="0.2">
      <c r="A1311" s="3" t="s">
        <v>4924</v>
      </c>
      <c r="B1311" s="9" t="s">
        <v>43</v>
      </c>
      <c r="C1311" s="9"/>
      <c r="D1311" s="9" t="s">
        <v>4925</v>
      </c>
      <c r="E1311" s="9"/>
      <c r="F1311" s="9" t="s">
        <v>4926</v>
      </c>
      <c r="G1311" s="9"/>
      <c r="H1311" s="9"/>
      <c r="I1311" s="9" t="s">
        <v>4927</v>
      </c>
      <c r="J1311" s="9" t="s">
        <v>4928</v>
      </c>
      <c r="K1311" s="9"/>
      <c r="L1311" s="9"/>
      <c r="M1311" s="9"/>
      <c r="N1311" s="9"/>
      <c r="O1311" s="9"/>
      <c r="P1311" s="9"/>
      <c r="Q1311" s="9"/>
      <c r="R1311" s="9"/>
      <c r="S1311" s="9"/>
    </row>
    <row r="1312" spans="1:19" x14ac:dyDescent="0.2">
      <c r="A1312" s="3" t="s">
        <v>43</v>
      </c>
      <c r="B1312" s="9" t="s">
        <v>43</v>
      </c>
      <c r="C1312" s="9"/>
      <c r="D1312" s="9" t="s">
        <v>4929</v>
      </c>
      <c r="E1312" s="9"/>
      <c r="F1312" s="9" t="s">
        <v>4930</v>
      </c>
      <c r="G1312" s="9" t="s">
        <v>4931</v>
      </c>
      <c r="H1312" s="9" t="s">
        <v>4932</v>
      </c>
      <c r="I1312" s="9" t="s">
        <v>4933</v>
      </c>
      <c r="J1312" s="9"/>
      <c r="K1312" s="9"/>
      <c r="L1312" s="9"/>
      <c r="M1312" s="9"/>
      <c r="N1312" s="9"/>
      <c r="O1312" s="9"/>
      <c r="P1312" s="9"/>
      <c r="Q1312" s="9"/>
      <c r="R1312" s="9"/>
      <c r="S1312" s="9"/>
    </row>
    <row r="1313" spans="1:19" ht="17" x14ac:dyDescent="0.2">
      <c r="A1313" s="5" t="s">
        <v>4934</v>
      </c>
      <c r="B1313" s="9" t="s">
        <v>128</v>
      </c>
      <c r="C1313" s="9" t="s">
        <v>2509</v>
      </c>
      <c r="D1313" s="9" t="s">
        <v>4935</v>
      </c>
      <c r="E1313" s="9" t="s">
        <v>4823</v>
      </c>
      <c r="F1313" s="9" t="s">
        <v>4824</v>
      </c>
      <c r="G1313" s="9" t="s">
        <v>4936</v>
      </c>
      <c r="H1313" s="9" t="s">
        <v>4937</v>
      </c>
      <c r="I1313" s="9" t="s">
        <v>4938</v>
      </c>
      <c r="J1313" s="9" t="s">
        <v>4939</v>
      </c>
      <c r="K1313" s="9"/>
      <c r="L1313" s="9" t="s">
        <v>4940</v>
      </c>
      <c r="M1313" s="9"/>
      <c r="N1313" s="9"/>
      <c r="O1313" s="9"/>
      <c r="P1313" s="9"/>
      <c r="Q1313" s="9"/>
      <c r="R1313" s="9"/>
      <c r="S1313" s="9"/>
    </row>
    <row r="1314" spans="1:19" ht="17" x14ac:dyDescent="0.2">
      <c r="A1314" s="5" t="s">
        <v>4941</v>
      </c>
      <c r="B1314" s="9" t="s">
        <v>2443</v>
      </c>
      <c r="C1314" s="9"/>
      <c r="D1314" s="9" t="s">
        <v>4942</v>
      </c>
      <c r="E1314" s="9"/>
      <c r="F1314" s="9" t="s">
        <v>4222</v>
      </c>
      <c r="G1314" s="9"/>
      <c r="H1314" s="9"/>
      <c r="I1314" s="9" t="s">
        <v>4943</v>
      </c>
      <c r="J1314" s="9" t="s">
        <v>4944</v>
      </c>
      <c r="K1314" s="9"/>
      <c r="L1314" s="9"/>
      <c r="M1314" s="9"/>
      <c r="N1314" s="9"/>
      <c r="O1314" s="9"/>
      <c r="P1314" s="9"/>
      <c r="Q1314" s="9"/>
      <c r="R1314" s="9"/>
      <c r="S1314" s="9"/>
    </row>
    <row r="1315" spans="1:19" ht="17" x14ac:dyDescent="0.2">
      <c r="A1315" s="5" t="s">
        <v>4945</v>
      </c>
      <c r="B1315" s="9" t="s">
        <v>128</v>
      </c>
      <c r="C1315" s="9" t="s">
        <v>3822</v>
      </c>
      <c r="D1315" s="9" t="s">
        <v>4946</v>
      </c>
      <c r="E1315" s="9" t="s">
        <v>4947</v>
      </c>
      <c r="F1315" s="9"/>
      <c r="G1315" s="9" t="s">
        <v>4948</v>
      </c>
      <c r="H1315" s="9" t="s">
        <v>4949</v>
      </c>
      <c r="I1315" s="9" t="s">
        <v>4950</v>
      </c>
      <c r="J1315" s="9" t="s">
        <v>4951</v>
      </c>
      <c r="K1315" s="9"/>
      <c r="L1315" s="9" t="s">
        <v>4952</v>
      </c>
      <c r="M1315" s="9"/>
      <c r="N1315" s="9"/>
      <c r="O1315" s="9"/>
      <c r="P1315" s="9"/>
      <c r="Q1315" s="9"/>
      <c r="R1315" s="9"/>
      <c r="S1315" s="9"/>
    </row>
    <row r="1316" spans="1:19" ht="17" x14ac:dyDescent="0.2">
      <c r="A1316" s="5" t="s">
        <v>4953</v>
      </c>
      <c r="B1316" s="9" t="s">
        <v>128</v>
      </c>
      <c r="C1316" s="9"/>
      <c r="D1316" s="9" t="s">
        <v>4954</v>
      </c>
      <c r="E1316" s="9"/>
      <c r="F1316" s="9" t="s">
        <v>2577</v>
      </c>
      <c r="G1316" s="9" t="s">
        <v>4955</v>
      </c>
      <c r="H1316" s="9" t="s">
        <v>4956</v>
      </c>
      <c r="I1316" s="9" t="s">
        <v>4957</v>
      </c>
      <c r="J1316" s="9" t="s">
        <v>4958</v>
      </c>
      <c r="K1316" s="9"/>
      <c r="L1316" s="9"/>
      <c r="M1316" s="11" t="s">
        <v>1631</v>
      </c>
      <c r="N1316" s="9"/>
      <c r="O1316" s="9"/>
      <c r="P1316" s="9"/>
      <c r="Q1316" s="9"/>
      <c r="R1316" s="9"/>
      <c r="S1316" s="9"/>
    </row>
    <row r="1317" spans="1:19" ht="17" x14ac:dyDescent="0.2">
      <c r="A1317" s="5" t="s">
        <v>4959</v>
      </c>
      <c r="B1317" s="9" t="s">
        <v>128</v>
      </c>
      <c r="C1317" s="9"/>
      <c r="D1317" s="9" t="s">
        <v>4960</v>
      </c>
      <c r="E1317" s="9"/>
      <c r="F1317" s="9" t="s">
        <v>2845</v>
      </c>
      <c r="G1317" s="9"/>
      <c r="H1317" s="9" t="s">
        <v>4961</v>
      </c>
      <c r="I1317" s="9" t="s">
        <v>4962</v>
      </c>
      <c r="J1317" s="9" t="s">
        <v>4963</v>
      </c>
      <c r="K1317" s="9"/>
      <c r="L1317" s="9"/>
      <c r="M1317" s="11" t="s">
        <v>1631</v>
      </c>
      <c r="N1317" s="9"/>
      <c r="O1317" s="9"/>
      <c r="P1317" s="9"/>
      <c r="Q1317" s="9"/>
      <c r="R1317" s="9"/>
      <c r="S1317" s="9"/>
    </row>
    <row r="1318" spans="1:19" ht="17" x14ac:dyDescent="0.2">
      <c r="A1318" s="5" t="s">
        <v>4964</v>
      </c>
      <c r="B1318" s="9" t="s">
        <v>147</v>
      </c>
      <c r="C1318" s="9"/>
      <c r="D1318" s="9" t="s">
        <v>4965</v>
      </c>
      <c r="E1318" s="9" t="s">
        <v>4966</v>
      </c>
      <c r="F1318" s="9"/>
      <c r="G1318" s="9" t="s">
        <v>4967</v>
      </c>
      <c r="H1318" s="9" t="s">
        <v>4968</v>
      </c>
      <c r="I1318" s="9" t="s">
        <v>4969</v>
      </c>
      <c r="J1318" s="9"/>
      <c r="K1318" s="9"/>
      <c r="L1318" s="11" t="s">
        <v>1631</v>
      </c>
      <c r="M1318" s="9"/>
      <c r="N1318" s="9"/>
      <c r="O1318" s="9"/>
      <c r="P1318" s="9"/>
      <c r="Q1318" s="9"/>
      <c r="R1318" s="9"/>
      <c r="S1318" s="9"/>
    </row>
    <row r="1319" spans="1:19" ht="17" x14ac:dyDescent="0.2">
      <c r="A1319" s="5" t="s">
        <v>4970</v>
      </c>
      <c r="B1319" s="9" t="s">
        <v>147</v>
      </c>
      <c r="C1319" s="9"/>
      <c r="D1319" s="9" t="s">
        <v>4971</v>
      </c>
      <c r="E1319" s="9" t="s">
        <v>3535</v>
      </c>
      <c r="F1319" s="9"/>
      <c r="G1319" s="9" t="s">
        <v>4972</v>
      </c>
      <c r="H1319" s="9" t="s">
        <v>4973</v>
      </c>
      <c r="I1319" s="9" t="s">
        <v>4974</v>
      </c>
      <c r="J1319" s="9"/>
      <c r="K1319" s="9"/>
      <c r="L1319" s="9" t="s">
        <v>4505</v>
      </c>
      <c r="M1319" s="9"/>
      <c r="N1319" s="9"/>
      <c r="O1319" s="9"/>
      <c r="P1319" s="9"/>
      <c r="Q1319" s="9"/>
      <c r="R1319" s="9"/>
      <c r="S1319" s="9"/>
    </row>
    <row r="1320" spans="1:19" ht="17" x14ac:dyDescent="0.2">
      <c r="A1320" s="5" t="s">
        <v>4975</v>
      </c>
      <c r="B1320" s="9" t="s">
        <v>43</v>
      </c>
      <c r="C1320" s="9"/>
      <c r="D1320" s="9" t="s">
        <v>4976</v>
      </c>
      <c r="E1320" s="9"/>
      <c r="F1320" s="9" t="s">
        <v>4977</v>
      </c>
      <c r="G1320" s="9"/>
      <c r="H1320" s="9"/>
      <c r="I1320" s="9" t="s">
        <v>4978</v>
      </c>
      <c r="J1320" s="9" t="s">
        <v>4979</v>
      </c>
      <c r="K1320" s="9"/>
      <c r="L1320" s="9"/>
      <c r="M1320" s="9"/>
      <c r="N1320" s="9"/>
      <c r="O1320" s="9"/>
      <c r="P1320" s="9"/>
      <c r="Q1320" s="9"/>
      <c r="R1320" s="9"/>
      <c r="S1320" s="9"/>
    </row>
    <row r="1321" spans="1:19" ht="17" x14ac:dyDescent="0.2">
      <c r="A1321" s="5" t="s">
        <v>4980</v>
      </c>
      <c r="B1321" s="9" t="s">
        <v>2443</v>
      </c>
      <c r="C1321" s="9"/>
      <c r="D1321" s="9" t="s">
        <v>4981</v>
      </c>
      <c r="E1321" s="9"/>
      <c r="F1321" s="9" t="s">
        <v>2644</v>
      </c>
      <c r="G1321" s="9" t="s">
        <v>4982</v>
      </c>
      <c r="H1321" s="9" t="s">
        <v>4983</v>
      </c>
      <c r="I1321" s="9" t="s">
        <v>4984</v>
      </c>
      <c r="J1321" s="9" t="s">
        <v>4985</v>
      </c>
      <c r="K1321" s="9"/>
      <c r="L1321" s="9"/>
      <c r="M1321" s="9" t="s">
        <v>2315</v>
      </c>
      <c r="N1321" s="9"/>
      <c r="O1321" s="9"/>
      <c r="P1321" s="9"/>
      <c r="Q1321" s="9"/>
      <c r="R1321" s="9"/>
      <c r="S1321" s="9"/>
    </row>
    <row r="1322" spans="1:19" ht="17" x14ac:dyDescent="0.2">
      <c r="A1322" s="5" t="s">
        <v>4986</v>
      </c>
      <c r="B1322" s="9" t="s">
        <v>128</v>
      </c>
      <c r="C1322" s="9"/>
      <c r="D1322" s="9" t="s">
        <v>4987</v>
      </c>
      <c r="E1322" s="9" t="s">
        <v>4988</v>
      </c>
      <c r="F1322" s="9" t="s">
        <v>4989</v>
      </c>
      <c r="G1322" s="9" t="s">
        <v>4990</v>
      </c>
      <c r="H1322" s="9" t="s">
        <v>4991</v>
      </c>
      <c r="I1322" s="9" t="s">
        <v>4992</v>
      </c>
      <c r="J1322" s="9"/>
      <c r="K1322" s="9"/>
      <c r="L1322" s="11" t="s">
        <v>1631</v>
      </c>
      <c r="M1322" s="9"/>
      <c r="N1322" s="9"/>
      <c r="O1322" s="9"/>
      <c r="P1322" s="9"/>
      <c r="Q1322" s="9"/>
      <c r="R1322" s="9"/>
      <c r="S1322" s="9"/>
    </row>
    <row r="1323" spans="1:19" ht="17" x14ac:dyDescent="0.2">
      <c r="A1323" s="5" t="s">
        <v>4993</v>
      </c>
      <c r="B1323" s="9" t="s">
        <v>32</v>
      </c>
      <c r="C1323" s="9"/>
      <c r="D1323" s="9" t="s">
        <v>4994</v>
      </c>
      <c r="E1323" s="9" t="s">
        <v>4988</v>
      </c>
      <c r="F1323" s="9" t="s">
        <v>4989</v>
      </c>
      <c r="G1323" s="9" t="s">
        <v>4995</v>
      </c>
      <c r="H1323" s="9" t="s">
        <v>4996</v>
      </c>
      <c r="I1323" s="9" t="s">
        <v>4997</v>
      </c>
      <c r="J1323" s="9"/>
      <c r="K1323" s="9"/>
      <c r="L1323" s="11" t="s">
        <v>1631</v>
      </c>
      <c r="M1323" s="9"/>
      <c r="N1323" s="9"/>
      <c r="O1323" s="9"/>
      <c r="P1323" s="9"/>
      <c r="Q1323" s="9"/>
      <c r="R1323" s="9"/>
      <c r="S1323" s="9"/>
    </row>
    <row r="1324" spans="1:19" x14ac:dyDescent="0.2">
      <c r="A1324" s="6" t="s">
        <v>43</v>
      </c>
      <c r="B1324" s="9" t="s">
        <v>43</v>
      </c>
      <c r="C1324" s="9"/>
      <c r="D1324" s="9" t="s">
        <v>4994</v>
      </c>
      <c r="E1324" s="9" t="s">
        <v>4988</v>
      </c>
      <c r="F1324" s="9" t="s">
        <v>4989</v>
      </c>
      <c r="G1324" s="9" t="s">
        <v>4990</v>
      </c>
      <c r="H1324" s="9" t="s">
        <v>4998</v>
      </c>
      <c r="I1324" s="9" t="s">
        <v>4998</v>
      </c>
      <c r="J1324" s="9"/>
      <c r="K1324" s="9"/>
      <c r="L1324" s="9"/>
      <c r="M1324" s="9"/>
      <c r="N1324" s="9"/>
      <c r="O1324" s="9"/>
      <c r="P1324" s="9"/>
      <c r="Q1324" s="9"/>
      <c r="R1324" s="9"/>
      <c r="S1324" s="9"/>
    </row>
    <row r="1325" spans="1:19" x14ac:dyDescent="0.2">
      <c r="A1325" s="6" t="s">
        <v>43</v>
      </c>
      <c r="B1325" s="9" t="s">
        <v>43</v>
      </c>
      <c r="C1325" s="9"/>
      <c r="D1325" s="9" t="s">
        <v>4994</v>
      </c>
      <c r="E1325" s="9" t="s">
        <v>4988</v>
      </c>
      <c r="F1325" s="9" t="s">
        <v>4989</v>
      </c>
      <c r="G1325" s="9" t="s">
        <v>4990</v>
      </c>
      <c r="H1325" s="9" t="s">
        <v>4999</v>
      </c>
      <c r="I1325" s="9" t="s">
        <v>4999</v>
      </c>
      <c r="J1325" s="9"/>
      <c r="K1325" s="9"/>
      <c r="L1325" s="9"/>
      <c r="M1325" s="9"/>
      <c r="N1325" s="9"/>
      <c r="O1325" s="9"/>
      <c r="P1325" s="9"/>
      <c r="Q1325" s="9"/>
      <c r="R1325" s="9"/>
      <c r="S1325" s="9"/>
    </row>
    <row r="1326" spans="1:19" ht="17" x14ac:dyDescent="0.2">
      <c r="A1326" s="5" t="s">
        <v>5000</v>
      </c>
      <c r="B1326" s="9" t="s">
        <v>128</v>
      </c>
      <c r="C1326" s="9" t="s">
        <v>2789</v>
      </c>
      <c r="D1326" s="9" t="s">
        <v>5001</v>
      </c>
      <c r="E1326" s="9" t="s">
        <v>4244</v>
      </c>
      <c r="F1326" s="9"/>
      <c r="G1326" s="9" t="s">
        <v>5002</v>
      </c>
      <c r="H1326" s="9" t="s">
        <v>5003</v>
      </c>
      <c r="I1326" s="9" t="s">
        <v>5004</v>
      </c>
      <c r="J1326" s="9" t="s">
        <v>5005</v>
      </c>
      <c r="K1326" s="9"/>
      <c r="L1326" s="9" t="s">
        <v>4248</v>
      </c>
      <c r="M1326" s="9"/>
      <c r="N1326" s="9"/>
      <c r="O1326" s="9"/>
      <c r="P1326" s="9"/>
      <c r="Q1326" s="9"/>
      <c r="R1326" s="9"/>
      <c r="S1326" s="9"/>
    </row>
    <row r="1327" spans="1:19" ht="17" x14ac:dyDescent="0.2">
      <c r="A1327" s="5" t="s">
        <v>5006</v>
      </c>
      <c r="B1327" s="9" t="s">
        <v>128</v>
      </c>
      <c r="C1327" s="9" t="s">
        <v>2699</v>
      </c>
      <c r="D1327" s="9" t="s">
        <v>5007</v>
      </c>
      <c r="E1327" s="9"/>
      <c r="F1327" s="9" t="s">
        <v>5008</v>
      </c>
      <c r="G1327" s="9" t="s">
        <v>5009</v>
      </c>
      <c r="H1327" s="9" t="s">
        <v>5010</v>
      </c>
      <c r="I1327" s="9" t="s">
        <v>5011</v>
      </c>
      <c r="J1327" s="9" t="s">
        <v>5012</v>
      </c>
      <c r="K1327" s="9"/>
      <c r="L1327" s="9" t="s">
        <v>5013</v>
      </c>
      <c r="M1327" s="9" t="s">
        <v>5014</v>
      </c>
      <c r="N1327" s="9"/>
      <c r="O1327" s="9"/>
      <c r="P1327" s="9"/>
      <c r="Q1327" s="9"/>
      <c r="R1327" s="9"/>
      <c r="S1327" s="9"/>
    </row>
    <row r="1328" spans="1:19" ht="17" x14ac:dyDescent="0.2">
      <c r="A1328" s="5" t="s">
        <v>5015</v>
      </c>
      <c r="B1328" s="9" t="s">
        <v>2443</v>
      </c>
      <c r="C1328" s="9"/>
      <c r="D1328" s="9" t="s">
        <v>5016</v>
      </c>
      <c r="E1328" s="9" t="s">
        <v>5017</v>
      </c>
      <c r="F1328" s="9" t="s">
        <v>4728</v>
      </c>
      <c r="G1328" s="9"/>
      <c r="H1328" s="9"/>
      <c r="I1328" s="9" t="s">
        <v>5018</v>
      </c>
      <c r="J1328" s="9" t="s">
        <v>5019</v>
      </c>
      <c r="K1328" s="9"/>
      <c r="L1328" s="9"/>
      <c r="M1328" s="9" t="s">
        <v>5020</v>
      </c>
      <c r="N1328" s="9"/>
      <c r="O1328" s="9"/>
      <c r="P1328" s="9"/>
      <c r="Q1328" s="9"/>
      <c r="R1328" s="9"/>
      <c r="S1328" s="9"/>
    </row>
    <row r="1329" spans="1:19" ht="17" x14ac:dyDescent="0.2">
      <c r="A1329" s="5" t="s">
        <v>5021</v>
      </c>
      <c r="B1329" s="9" t="s">
        <v>32</v>
      </c>
      <c r="C1329" s="9"/>
      <c r="D1329" s="9" t="s">
        <v>5022</v>
      </c>
      <c r="E1329" s="9" t="s">
        <v>5023</v>
      </c>
      <c r="F1329" s="9"/>
      <c r="G1329" s="9" t="s">
        <v>5024</v>
      </c>
      <c r="H1329" s="9" t="s">
        <v>5025</v>
      </c>
      <c r="I1329" s="9" t="s">
        <v>5026</v>
      </c>
      <c r="J1329" s="9"/>
      <c r="K1329" s="9"/>
      <c r="L1329" s="9" t="s">
        <v>5027</v>
      </c>
      <c r="M1329" s="9"/>
      <c r="N1329" s="9"/>
      <c r="O1329" s="9"/>
      <c r="P1329" s="9"/>
      <c r="Q1329" s="9"/>
      <c r="R1329" s="9"/>
      <c r="S1329" s="9"/>
    </row>
    <row r="1330" spans="1:19" ht="17" x14ac:dyDescent="0.2">
      <c r="A1330" s="5" t="s">
        <v>5028</v>
      </c>
      <c r="B1330" s="9" t="s">
        <v>43</v>
      </c>
      <c r="C1330" s="9"/>
      <c r="D1330" s="9" t="s">
        <v>5029</v>
      </c>
      <c r="E1330" s="9"/>
      <c r="F1330" s="9" t="s">
        <v>5030</v>
      </c>
      <c r="G1330" s="9" t="s">
        <v>5031</v>
      </c>
      <c r="H1330" s="9" t="s">
        <v>3743</v>
      </c>
      <c r="I1330" s="9" t="s">
        <v>5032</v>
      </c>
      <c r="J1330" s="9" t="s">
        <v>5033</v>
      </c>
      <c r="K1330" s="9"/>
      <c r="L1330" s="9"/>
      <c r="M1330" s="9"/>
      <c r="N1330" s="9"/>
      <c r="O1330" s="9"/>
      <c r="P1330" s="9"/>
      <c r="Q1330" s="9"/>
      <c r="R1330" s="9"/>
      <c r="S1330" s="9"/>
    </row>
    <row r="1331" spans="1:19" ht="17" x14ac:dyDescent="0.2">
      <c r="A1331" s="5" t="s">
        <v>5034</v>
      </c>
      <c r="B1331" s="9" t="s">
        <v>43</v>
      </c>
      <c r="C1331" s="9"/>
      <c r="D1331" s="9" t="s">
        <v>5035</v>
      </c>
      <c r="E1331" s="9"/>
      <c r="F1331" s="9" t="s">
        <v>4051</v>
      </c>
      <c r="G1331" s="9"/>
      <c r="H1331" s="9"/>
      <c r="I1331" s="9" t="s">
        <v>5036</v>
      </c>
      <c r="J1331" s="9" t="s">
        <v>5037</v>
      </c>
      <c r="K1331" s="9"/>
      <c r="L1331" s="9"/>
      <c r="M1331" s="9"/>
      <c r="N1331" s="9"/>
      <c r="O1331" s="9"/>
      <c r="P1331" s="9"/>
      <c r="Q1331" s="9"/>
      <c r="R1331" s="9"/>
      <c r="S1331" s="9"/>
    </row>
    <row r="1332" spans="1:19" ht="17" x14ac:dyDescent="0.2">
      <c r="A1332" s="5" t="s">
        <v>5038</v>
      </c>
      <c r="B1332" s="9" t="s">
        <v>32</v>
      </c>
      <c r="C1332" s="9"/>
      <c r="D1332" s="9" t="s">
        <v>5039</v>
      </c>
      <c r="E1332" s="9"/>
      <c r="F1332" s="9" t="s">
        <v>5040</v>
      </c>
      <c r="G1332" s="9"/>
      <c r="H1332" s="9"/>
      <c r="I1332" s="9" t="s">
        <v>5041</v>
      </c>
      <c r="J1332" s="9" t="s">
        <v>5042</v>
      </c>
      <c r="K1332" s="9"/>
      <c r="L1332" s="9"/>
      <c r="M1332" s="11" t="s">
        <v>1631</v>
      </c>
      <c r="N1332" s="9"/>
      <c r="O1332" s="9"/>
      <c r="P1332" s="9"/>
      <c r="Q1332" s="9"/>
      <c r="R1332" s="9"/>
      <c r="S1332" s="9"/>
    </row>
    <row r="1333" spans="1:19" ht="17" x14ac:dyDescent="0.2">
      <c r="A1333" s="5" t="s">
        <v>5043</v>
      </c>
      <c r="B1333" s="9" t="s">
        <v>128</v>
      </c>
      <c r="C1333" s="9"/>
      <c r="D1333" s="9" t="s">
        <v>5044</v>
      </c>
      <c r="E1333" s="9" t="s">
        <v>5045</v>
      </c>
      <c r="F1333" s="9" t="s">
        <v>2903</v>
      </c>
      <c r="G1333" s="9"/>
      <c r="H1333" s="9" t="s">
        <v>5046</v>
      </c>
      <c r="I1333" s="9" t="s">
        <v>5047</v>
      </c>
      <c r="J1333" s="9" t="s">
        <v>5048</v>
      </c>
      <c r="K1333" s="9"/>
      <c r="L1333" s="9" t="s">
        <v>5049</v>
      </c>
      <c r="M1333" s="9" t="s">
        <v>2740</v>
      </c>
      <c r="N1333" s="9"/>
      <c r="O1333" s="9"/>
      <c r="P1333" s="9"/>
      <c r="Q1333" s="9"/>
      <c r="R1333" s="9"/>
      <c r="S1333" s="9"/>
    </row>
    <row r="1334" spans="1:19" ht="17" x14ac:dyDescent="0.2">
      <c r="A1334" s="5" t="s">
        <v>5050</v>
      </c>
      <c r="B1334" s="9" t="s">
        <v>128</v>
      </c>
      <c r="C1334" s="9" t="s">
        <v>4616</v>
      </c>
      <c r="D1334" s="9" t="s">
        <v>5051</v>
      </c>
      <c r="E1334" s="9" t="s">
        <v>5052</v>
      </c>
      <c r="F1334" s="9" t="s">
        <v>5053</v>
      </c>
      <c r="G1334" s="9"/>
      <c r="H1334" s="9"/>
      <c r="I1334" s="9" t="s">
        <v>5054</v>
      </c>
      <c r="J1334" s="9" t="s">
        <v>5055</v>
      </c>
      <c r="K1334" s="9"/>
      <c r="L1334" s="9" t="s">
        <v>5056</v>
      </c>
      <c r="M1334" s="9" t="s">
        <v>4804</v>
      </c>
      <c r="N1334" s="9"/>
      <c r="O1334" s="9"/>
      <c r="P1334" s="9"/>
      <c r="Q1334" s="9"/>
      <c r="R1334" s="9"/>
      <c r="S1334" s="9"/>
    </row>
    <row r="1335" spans="1:19" ht="17" x14ac:dyDescent="0.2">
      <c r="A1335" s="5" t="s">
        <v>5057</v>
      </c>
      <c r="B1335" s="9" t="s">
        <v>128</v>
      </c>
      <c r="C1335" s="9" t="s">
        <v>4616</v>
      </c>
      <c r="D1335" s="9" t="s">
        <v>5058</v>
      </c>
      <c r="E1335" s="9" t="s">
        <v>5059</v>
      </c>
      <c r="F1335" s="9" t="s">
        <v>5060</v>
      </c>
      <c r="G1335" s="9"/>
      <c r="H1335" s="9"/>
      <c r="I1335" s="9" t="s">
        <v>5061</v>
      </c>
      <c r="J1335" s="9" t="s">
        <v>5062</v>
      </c>
      <c r="K1335" s="9"/>
      <c r="L1335" s="9" t="s">
        <v>5063</v>
      </c>
      <c r="M1335" s="9" t="s">
        <v>4622</v>
      </c>
      <c r="N1335" s="9"/>
      <c r="O1335" s="9"/>
      <c r="P1335" s="9"/>
      <c r="Q1335" s="9"/>
      <c r="R1335" s="9"/>
      <c r="S1335" s="9"/>
    </row>
    <row r="1336" spans="1:19" ht="17" x14ac:dyDescent="0.2">
      <c r="A1336" s="5" t="s">
        <v>5064</v>
      </c>
      <c r="B1336" s="9" t="s">
        <v>128</v>
      </c>
      <c r="C1336" s="9" t="s">
        <v>4616</v>
      </c>
      <c r="D1336" s="9" t="s">
        <v>5065</v>
      </c>
      <c r="E1336" s="9" t="s">
        <v>5059</v>
      </c>
      <c r="F1336" s="9" t="s">
        <v>3628</v>
      </c>
      <c r="G1336" s="9" t="s">
        <v>5053</v>
      </c>
      <c r="H1336" s="9"/>
      <c r="I1336" s="9" t="s">
        <v>5066</v>
      </c>
      <c r="J1336" s="9" t="s">
        <v>5067</v>
      </c>
      <c r="K1336" s="9"/>
      <c r="L1336" s="9" t="s">
        <v>5068</v>
      </c>
      <c r="M1336" s="9" t="s">
        <v>4804</v>
      </c>
      <c r="N1336" s="9"/>
      <c r="O1336" s="9"/>
      <c r="P1336" s="9"/>
      <c r="Q1336" s="9"/>
      <c r="R1336" s="9"/>
      <c r="S1336" s="9"/>
    </row>
    <row r="1337" spans="1:19" ht="17" x14ac:dyDescent="0.2">
      <c r="A1337" s="5" t="s">
        <v>5069</v>
      </c>
      <c r="B1337" s="9" t="s">
        <v>43</v>
      </c>
      <c r="C1337" s="9"/>
      <c r="D1337" s="9" t="s">
        <v>5070</v>
      </c>
      <c r="E1337" s="9"/>
      <c r="F1337" s="9" t="s">
        <v>4222</v>
      </c>
      <c r="G1337" s="9"/>
      <c r="H1337" s="9"/>
      <c r="I1337" s="9" t="s">
        <v>5071</v>
      </c>
      <c r="J1337" s="9" t="s">
        <v>5072</v>
      </c>
      <c r="K1337" s="9"/>
      <c r="L1337" s="9"/>
      <c r="M1337" s="9"/>
      <c r="N1337" s="9"/>
      <c r="O1337" s="9"/>
      <c r="P1337" s="9"/>
      <c r="Q1337" s="9"/>
      <c r="R1337" s="9"/>
      <c r="S1337" s="9"/>
    </row>
    <row r="1338" spans="1:19" ht="17" x14ac:dyDescent="0.2">
      <c r="A1338" s="5" t="s">
        <v>5073</v>
      </c>
      <c r="B1338" s="9" t="s">
        <v>43</v>
      </c>
      <c r="C1338" s="9"/>
      <c r="D1338" s="9" t="s">
        <v>5074</v>
      </c>
      <c r="E1338" s="9"/>
      <c r="F1338" s="9" t="s">
        <v>4222</v>
      </c>
      <c r="G1338" s="9"/>
      <c r="H1338" s="9"/>
      <c r="I1338" s="9" t="s">
        <v>5075</v>
      </c>
      <c r="J1338" s="9" t="s">
        <v>5076</v>
      </c>
      <c r="K1338" s="9"/>
      <c r="L1338" s="9"/>
      <c r="M1338" s="9"/>
      <c r="N1338" s="9"/>
      <c r="O1338" s="9"/>
      <c r="P1338" s="9"/>
      <c r="Q1338" s="9"/>
      <c r="R1338" s="9"/>
      <c r="S1338" s="9"/>
    </row>
    <row r="1339" spans="1:19" ht="17" x14ac:dyDescent="0.2">
      <c r="A1339" s="5" t="s">
        <v>5077</v>
      </c>
      <c r="B1339" s="9" t="s">
        <v>43</v>
      </c>
      <c r="C1339" s="9"/>
      <c r="D1339" s="9" t="s">
        <v>5078</v>
      </c>
      <c r="E1339" s="9" t="s">
        <v>2915</v>
      </c>
      <c r="F1339" s="9"/>
      <c r="G1339" s="9" t="s">
        <v>5079</v>
      </c>
      <c r="H1339" s="9" t="s">
        <v>5080</v>
      </c>
      <c r="I1339" s="9" t="s">
        <v>5081</v>
      </c>
      <c r="J1339" s="9"/>
      <c r="K1339" s="9"/>
      <c r="L1339" s="9"/>
      <c r="M1339" s="9"/>
      <c r="N1339" s="9"/>
      <c r="O1339" s="9"/>
      <c r="P1339" s="9"/>
      <c r="Q1339" s="9"/>
      <c r="R1339" s="9"/>
      <c r="S1339" s="9"/>
    </row>
    <row r="1340" spans="1:19" ht="17" x14ac:dyDescent="0.2">
      <c r="A1340" s="5" t="s">
        <v>5082</v>
      </c>
      <c r="B1340" s="9" t="s">
        <v>2443</v>
      </c>
      <c r="C1340" s="9"/>
      <c r="D1340" s="9" t="s">
        <v>5083</v>
      </c>
      <c r="E1340" s="9"/>
      <c r="F1340" s="9" t="s">
        <v>2644</v>
      </c>
      <c r="G1340" s="9" t="s">
        <v>5084</v>
      </c>
      <c r="H1340" s="9" t="s">
        <v>5085</v>
      </c>
      <c r="I1340" s="9" t="s">
        <v>5086</v>
      </c>
      <c r="J1340" s="9" t="s">
        <v>5087</v>
      </c>
      <c r="K1340" s="9"/>
      <c r="L1340" s="9"/>
      <c r="M1340" s="9" t="s">
        <v>2315</v>
      </c>
      <c r="N1340" s="9"/>
      <c r="O1340" s="9"/>
      <c r="P1340" s="9"/>
      <c r="Q1340" s="9"/>
      <c r="R1340" s="9"/>
      <c r="S1340" s="9"/>
    </row>
    <row r="1341" spans="1:19" ht="17" x14ac:dyDescent="0.2">
      <c r="A1341" s="5" t="s">
        <v>5088</v>
      </c>
      <c r="B1341" s="9" t="s">
        <v>2443</v>
      </c>
      <c r="C1341" s="9"/>
      <c r="D1341" s="9" t="s">
        <v>5089</v>
      </c>
      <c r="E1341" s="9"/>
      <c r="F1341" s="9" t="s">
        <v>2826</v>
      </c>
      <c r="G1341" s="9" t="s">
        <v>5090</v>
      </c>
      <c r="H1341" s="9" t="s">
        <v>5091</v>
      </c>
      <c r="I1341" s="9" t="s">
        <v>5092</v>
      </c>
      <c r="J1341" s="9" t="s">
        <v>5093</v>
      </c>
      <c r="K1341" s="9"/>
      <c r="L1341" s="9"/>
      <c r="M1341" s="9" t="s">
        <v>2315</v>
      </c>
      <c r="N1341" s="9"/>
      <c r="O1341" s="9"/>
      <c r="P1341" s="9"/>
      <c r="Q1341" s="9"/>
      <c r="R1341" s="9"/>
      <c r="S1341" s="9"/>
    </row>
    <row r="1342" spans="1:19" ht="17" x14ac:dyDescent="0.2">
      <c r="A1342" s="5" t="s">
        <v>5094</v>
      </c>
      <c r="B1342" s="9" t="s">
        <v>2443</v>
      </c>
      <c r="C1342" s="9"/>
      <c r="D1342" s="9" t="s">
        <v>5095</v>
      </c>
      <c r="E1342" s="9"/>
      <c r="F1342" s="9" t="s">
        <v>2642</v>
      </c>
      <c r="G1342" s="9" t="s">
        <v>5096</v>
      </c>
      <c r="H1342" s="9" t="s">
        <v>5097</v>
      </c>
      <c r="I1342" s="9" t="s">
        <v>5098</v>
      </c>
      <c r="J1342" s="9" t="s">
        <v>5099</v>
      </c>
      <c r="K1342" s="9"/>
      <c r="L1342" s="9"/>
      <c r="M1342" s="9" t="s">
        <v>2315</v>
      </c>
      <c r="N1342" s="9"/>
      <c r="O1342" s="9"/>
      <c r="P1342" s="9"/>
      <c r="Q1342" s="9"/>
      <c r="R1342" s="9"/>
      <c r="S1342" s="9"/>
    </row>
    <row r="1343" spans="1:19" ht="17" x14ac:dyDescent="0.2">
      <c r="A1343" s="5" t="s">
        <v>5100</v>
      </c>
      <c r="B1343" s="9" t="s">
        <v>147</v>
      </c>
      <c r="C1343" s="9"/>
      <c r="D1343" s="9" t="s">
        <v>5101</v>
      </c>
      <c r="E1343" s="9"/>
      <c r="F1343" s="9" t="s">
        <v>4222</v>
      </c>
      <c r="G1343" s="9"/>
      <c r="H1343" s="9"/>
      <c r="I1343" s="9" t="s">
        <v>5102</v>
      </c>
      <c r="J1343" s="9" t="s">
        <v>5103</v>
      </c>
      <c r="K1343" s="9"/>
      <c r="L1343" s="9"/>
      <c r="M1343" s="11" t="s">
        <v>1631</v>
      </c>
      <c r="N1343" s="9"/>
      <c r="O1343" s="9"/>
      <c r="P1343" s="9"/>
      <c r="Q1343" s="9"/>
      <c r="R1343" s="9"/>
      <c r="S1343" s="9"/>
    </row>
    <row r="1344" spans="1:19" ht="17" x14ac:dyDescent="0.2">
      <c r="A1344" s="5" t="s">
        <v>5104</v>
      </c>
      <c r="B1344" s="9" t="s">
        <v>2443</v>
      </c>
      <c r="C1344" s="9"/>
      <c r="D1344" s="9" t="s">
        <v>5105</v>
      </c>
      <c r="E1344" s="9"/>
      <c r="F1344" s="9" t="s">
        <v>4661</v>
      </c>
      <c r="G1344" s="9"/>
      <c r="H1344" s="9" t="s">
        <v>2870</v>
      </c>
      <c r="I1344" s="9" t="s">
        <v>5106</v>
      </c>
      <c r="J1344" s="9" t="s">
        <v>5107</v>
      </c>
      <c r="K1344" s="9"/>
      <c r="L1344" s="9"/>
      <c r="M1344" s="11" t="s">
        <v>1631</v>
      </c>
      <c r="N1344" s="9"/>
      <c r="O1344" s="9"/>
      <c r="P1344" s="9"/>
      <c r="Q1344" s="9"/>
      <c r="R1344" s="9"/>
      <c r="S1344" s="9"/>
    </row>
    <row r="1345" spans="1:19" ht="17" x14ac:dyDescent="0.2">
      <c r="A1345" s="5" t="s">
        <v>5108</v>
      </c>
      <c r="B1345" s="9" t="s">
        <v>2443</v>
      </c>
      <c r="C1345" s="9"/>
      <c r="D1345" s="9" t="s">
        <v>5109</v>
      </c>
      <c r="E1345" s="9" t="s">
        <v>5110</v>
      </c>
      <c r="F1345" s="9" t="s">
        <v>3628</v>
      </c>
      <c r="G1345" s="9" t="s">
        <v>3675</v>
      </c>
      <c r="H1345" s="9" t="s">
        <v>5111</v>
      </c>
      <c r="I1345" s="9" t="s">
        <v>5112</v>
      </c>
      <c r="J1345" s="9" t="s">
        <v>5113</v>
      </c>
      <c r="K1345" s="9"/>
      <c r="L1345" s="9"/>
      <c r="M1345" s="9" t="s">
        <v>5114</v>
      </c>
      <c r="N1345" s="9"/>
      <c r="O1345" s="9"/>
      <c r="P1345" s="9"/>
      <c r="Q1345" s="9"/>
      <c r="R1345" s="9"/>
      <c r="S1345" s="9"/>
    </row>
    <row r="1346" spans="1:19" ht="17" x14ac:dyDescent="0.2">
      <c r="A1346" s="5" t="s">
        <v>5115</v>
      </c>
      <c r="B1346" s="9" t="s">
        <v>2443</v>
      </c>
      <c r="C1346" s="9"/>
      <c r="D1346" s="9" t="s">
        <v>5116</v>
      </c>
      <c r="E1346" s="9"/>
      <c r="F1346" s="9" t="s">
        <v>2644</v>
      </c>
      <c r="G1346" s="9"/>
      <c r="H1346" s="9"/>
      <c r="I1346" s="9" t="s">
        <v>5117</v>
      </c>
      <c r="J1346" s="9" t="s">
        <v>5118</v>
      </c>
      <c r="K1346" s="9"/>
      <c r="L1346" s="9"/>
      <c r="M1346" s="11" t="s">
        <v>1631</v>
      </c>
      <c r="N1346" s="9"/>
      <c r="O1346" s="9"/>
      <c r="P1346" s="9"/>
      <c r="Q1346" s="9"/>
      <c r="R1346" s="9"/>
      <c r="S1346" s="9"/>
    </row>
    <row r="1347" spans="1:19" ht="17" x14ac:dyDescent="0.2">
      <c r="A1347" s="5" t="s">
        <v>5119</v>
      </c>
      <c r="B1347" s="9" t="s">
        <v>43</v>
      </c>
      <c r="C1347" s="9"/>
      <c r="D1347" s="9" t="s">
        <v>5120</v>
      </c>
      <c r="E1347" s="9"/>
      <c r="F1347" s="9" t="s">
        <v>5121</v>
      </c>
      <c r="G1347" s="9"/>
      <c r="H1347" s="9" t="s">
        <v>5122</v>
      </c>
      <c r="I1347" s="9" t="s">
        <v>5123</v>
      </c>
      <c r="J1347" s="9" t="s">
        <v>5124</v>
      </c>
      <c r="K1347" s="9"/>
      <c r="L1347" s="9"/>
      <c r="M1347" s="9"/>
      <c r="N1347" s="9"/>
      <c r="O1347" s="9"/>
      <c r="P1347" s="9"/>
      <c r="Q1347" s="9"/>
      <c r="R1347" s="9"/>
      <c r="S1347" s="9"/>
    </row>
    <row r="1348" spans="1:19" ht="17" x14ac:dyDescent="0.2">
      <c r="A1348" s="5" t="s">
        <v>5125</v>
      </c>
      <c r="B1348" s="9" t="s">
        <v>128</v>
      </c>
      <c r="C1348" s="9" t="s">
        <v>2699</v>
      </c>
      <c r="D1348" s="9" t="s">
        <v>5126</v>
      </c>
      <c r="E1348" s="9" t="s">
        <v>3457</v>
      </c>
      <c r="F1348" s="9"/>
      <c r="G1348" s="9"/>
      <c r="H1348" s="9" t="s">
        <v>5127</v>
      </c>
      <c r="I1348" s="9" t="s">
        <v>5128</v>
      </c>
      <c r="J1348" s="9"/>
      <c r="K1348" s="9"/>
      <c r="L1348" s="11" t="s">
        <v>1631</v>
      </c>
      <c r="M1348" s="9"/>
      <c r="N1348" s="9"/>
      <c r="O1348" s="9"/>
      <c r="P1348" s="9"/>
      <c r="Q1348" s="9"/>
      <c r="R1348" s="9"/>
      <c r="S1348" s="9"/>
    </row>
    <row r="1349" spans="1:19" ht="17" x14ac:dyDescent="0.2">
      <c r="A1349" s="5" t="s">
        <v>5129</v>
      </c>
      <c r="B1349" s="9" t="s">
        <v>128</v>
      </c>
      <c r="C1349" s="9"/>
      <c r="D1349" s="9" t="s">
        <v>5130</v>
      </c>
      <c r="E1349" s="9"/>
      <c r="F1349" s="9" t="s">
        <v>3466</v>
      </c>
      <c r="G1349" s="9"/>
      <c r="H1349" s="9" t="s">
        <v>5131</v>
      </c>
      <c r="I1349" s="9" t="s">
        <v>5132</v>
      </c>
      <c r="J1349" s="9" t="s">
        <v>5133</v>
      </c>
      <c r="K1349" s="9"/>
      <c r="L1349" s="9"/>
      <c r="M1349" s="11" t="s">
        <v>1631</v>
      </c>
      <c r="N1349" s="9"/>
      <c r="O1349" s="9"/>
      <c r="P1349" s="9"/>
      <c r="Q1349" s="9"/>
      <c r="R1349" s="9"/>
      <c r="S1349" s="9"/>
    </row>
    <row r="1350" spans="1:19" ht="17" x14ac:dyDescent="0.2">
      <c r="A1350" s="5" t="s">
        <v>5134</v>
      </c>
      <c r="B1350" s="9" t="s">
        <v>32</v>
      </c>
      <c r="C1350" s="9"/>
      <c r="D1350" s="9" t="s">
        <v>5135</v>
      </c>
      <c r="E1350" s="9" t="s">
        <v>5136</v>
      </c>
      <c r="F1350" s="9" t="s">
        <v>4689</v>
      </c>
      <c r="G1350" s="9"/>
      <c r="H1350" s="9" t="s">
        <v>5137</v>
      </c>
      <c r="I1350" s="9" t="s">
        <v>5138</v>
      </c>
      <c r="J1350" s="9" t="s">
        <v>5139</v>
      </c>
      <c r="K1350" s="9"/>
      <c r="L1350" s="9"/>
      <c r="M1350" s="11" t="s">
        <v>1631</v>
      </c>
      <c r="N1350" s="9"/>
      <c r="O1350" s="9"/>
      <c r="P1350" s="9"/>
      <c r="Q1350" s="9"/>
      <c r="R1350" s="9"/>
      <c r="S1350" s="9"/>
    </row>
    <row r="1351" spans="1:19" ht="17" x14ac:dyDescent="0.2">
      <c r="A1351" s="5" t="s">
        <v>5140</v>
      </c>
      <c r="B1351" s="9" t="s">
        <v>147</v>
      </c>
      <c r="C1351" s="9"/>
      <c r="D1351" s="9" t="s">
        <v>5141</v>
      </c>
      <c r="E1351" s="9"/>
      <c r="F1351" s="9" t="s">
        <v>5142</v>
      </c>
      <c r="G1351" s="9"/>
      <c r="H1351" s="9"/>
      <c r="I1351" s="9" t="s">
        <v>5143</v>
      </c>
      <c r="J1351" s="9" t="s">
        <v>5144</v>
      </c>
      <c r="K1351" s="9"/>
      <c r="L1351" s="9"/>
      <c r="M1351" s="11" t="s">
        <v>1631</v>
      </c>
      <c r="N1351" s="9"/>
      <c r="O1351" s="9"/>
      <c r="P1351" s="9"/>
      <c r="Q1351" s="9"/>
      <c r="R1351" s="9"/>
      <c r="S1351" s="9"/>
    </row>
    <row r="1352" spans="1:19" ht="17" x14ac:dyDescent="0.2">
      <c r="A1352" s="5" t="s">
        <v>5145</v>
      </c>
      <c r="B1352" s="9" t="s">
        <v>43</v>
      </c>
      <c r="C1352" s="9"/>
      <c r="D1352" s="9" t="s">
        <v>5146</v>
      </c>
      <c r="E1352" s="9"/>
      <c r="F1352" s="9" t="s">
        <v>3711</v>
      </c>
      <c r="G1352" s="9" t="s">
        <v>5147</v>
      </c>
      <c r="H1352" s="9"/>
      <c r="I1352" s="9" t="s">
        <v>5148</v>
      </c>
      <c r="J1352" s="9" t="s">
        <v>5149</v>
      </c>
      <c r="K1352" s="9"/>
      <c r="L1352" s="9"/>
      <c r="M1352" s="9"/>
      <c r="N1352" s="9"/>
      <c r="O1352" s="9"/>
      <c r="P1352" s="9"/>
      <c r="Q1352" s="9"/>
      <c r="R1352" s="9"/>
      <c r="S1352" s="9"/>
    </row>
    <row r="1353" spans="1:19" ht="17" x14ac:dyDescent="0.2">
      <c r="A1353" s="5" t="s">
        <v>5150</v>
      </c>
      <c r="B1353" s="9" t="s">
        <v>43</v>
      </c>
      <c r="C1353" s="9"/>
      <c r="D1353" s="9" t="s">
        <v>5151</v>
      </c>
      <c r="E1353" s="9" t="s">
        <v>5152</v>
      </c>
      <c r="F1353" s="9"/>
      <c r="G1353" s="9"/>
      <c r="H1353" s="9" t="s">
        <v>5153</v>
      </c>
      <c r="I1353" s="9" t="s">
        <v>5154</v>
      </c>
      <c r="J1353" s="9"/>
      <c r="K1353" s="9"/>
      <c r="L1353" s="9"/>
      <c r="M1353" s="9"/>
      <c r="N1353" s="9"/>
      <c r="O1353" s="9"/>
      <c r="P1353" s="9"/>
      <c r="Q1353" s="9"/>
      <c r="R1353" s="9"/>
      <c r="S1353" s="9"/>
    </row>
    <row r="1354" spans="1:19" ht="17" x14ac:dyDescent="0.2">
      <c r="A1354" s="5" t="s">
        <v>5155</v>
      </c>
      <c r="B1354" s="9" t="s">
        <v>147</v>
      </c>
      <c r="C1354" s="9"/>
      <c r="D1354" s="9" t="s">
        <v>5156</v>
      </c>
      <c r="E1354" s="9" t="s">
        <v>5157</v>
      </c>
      <c r="F1354" s="9"/>
      <c r="G1354" s="9" t="s">
        <v>5158</v>
      </c>
      <c r="H1354" s="9" t="s">
        <v>5159</v>
      </c>
      <c r="I1354" s="9" t="s">
        <v>5160</v>
      </c>
      <c r="J1354" s="9"/>
      <c r="K1354" s="9"/>
      <c r="L1354" s="9" t="s">
        <v>5161</v>
      </c>
      <c r="M1354" s="9"/>
      <c r="N1354" s="9"/>
      <c r="O1354" s="9"/>
      <c r="P1354" s="9"/>
      <c r="Q1354" s="9"/>
      <c r="R1354" s="9"/>
      <c r="S1354" s="9"/>
    </row>
    <row r="1355" spans="1:19" ht="17" x14ac:dyDescent="0.2">
      <c r="A1355" s="5" t="s">
        <v>5162</v>
      </c>
      <c r="B1355" s="9" t="s">
        <v>147</v>
      </c>
      <c r="C1355" s="9"/>
      <c r="D1355" s="9" t="s">
        <v>5163</v>
      </c>
      <c r="E1355" s="9"/>
      <c r="F1355" s="9" t="s">
        <v>2744</v>
      </c>
      <c r="G1355" s="9"/>
      <c r="H1355" s="9" t="s">
        <v>4646</v>
      </c>
      <c r="I1355" s="9" t="s">
        <v>5164</v>
      </c>
      <c r="J1355" s="9" t="s">
        <v>5165</v>
      </c>
      <c r="K1355" s="9"/>
      <c r="L1355" s="9"/>
      <c r="M1355" s="11" t="s">
        <v>1631</v>
      </c>
      <c r="N1355" s="9"/>
      <c r="O1355" s="9"/>
      <c r="P1355" s="9"/>
      <c r="Q1355" s="9"/>
      <c r="R1355" s="9"/>
      <c r="S1355" s="9"/>
    </row>
    <row r="1356" spans="1:19" ht="17" x14ac:dyDescent="0.2">
      <c r="A1356" s="5" t="s">
        <v>5166</v>
      </c>
      <c r="B1356" s="9" t="s">
        <v>2443</v>
      </c>
      <c r="C1356" s="9"/>
      <c r="D1356" s="9" t="s">
        <v>338</v>
      </c>
      <c r="E1356" s="9"/>
      <c r="F1356" s="9" t="s">
        <v>5142</v>
      </c>
      <c r="G1356" s="9"/>
      <c r="H1356" s="9"/>
      <c r="I1356" s="9" t="s">
        <v>5167</v>
      </c>
      <c r="J1356" s="9" t="s">
        <v>5168</v>
      </c>
      <c r="K1356" s="9"/>
      <c r="L1356" s="9"/>
      <c r="M1356" s="11" t="s">
        <v>1631</v>
      </c>
      <c r="N1356" s="9"/>
      <c r="O1356" s="9"/>
      <c r="P1356" s="9"/>
      <c r="Q1356" s="9"/>
      <c r="R1356" s="9"/>
      <c r="S1356" s="9"/>
    </row>
    <row r="1357" spans="1:19" ht="17" x14ac:dyDescent="0.2">
      <c r="A1357" s="5" t="s">
        <v>5169</v>
      </c>
      <c r="B1357" s="9" t="s">
        <v>147</v>
      </c>
      <c r="C1357" s="9"/>
      <c r="D1357" s="9" t="s">
        <v>5170</v>
      </c>
      <c r="E1357" s="9"/>
      <c r="F1357" s="9" t="s">
        <v>3883</v>
      </c>
      <c r="G1357" s="9" t="s">
        <v>5171</v>
      </c>
      <c r="H1357" s="9"/>
      <c r="I1357" s="9" t="s">
        <v>5172</v>
      </c>
      <c r="J1357" s="9" t="s">
        <v>5173</v>
      </c>
      <c r="K1357" s="9"/>
      <c r="L1357" s="9"/>
      <c r="M1357" s="11" t="s">
        <v>1631</v>
      </c>
      <c r="N1357" s="9"/>
      <c r="O1357" s="9"/>
      <c r="P1357" s="9"/>
      <c r="Q1357" s="9"/>
      <c r="R1357" s="9"/>
      <c r="S1357" s="9"/>
    </row>
    <row r="1358" spans="1:19" ht="17" x14ac:dyDescent="0.2">
      <c r="A1358" s="5" t="s">
        <v>5174</v>
      </c>
      <c r="B1358" s="9" t="s">
        <v>128</v>
      </c>
      <c r="C1358" s="9"/>
      <c r="D1358" s="9" t="s">
        <v>5175</v>
      </c>
      <c r="E1358" s="9" t="s">
        <v>5176</v>
      </c>
      <c r="F1358" s="9"/>
      <c r="G1358" s="9"/>
      <c r="H1358" s="9" t="s">
        <v>5177</v>
      </c>
      <c r="I1358" s="9" t="s">
        <v>5178</v>
      </c>
      <c r="J1358" s="9" t="s">
        <v>5179</v>
      </c>
      <c r="K1358" s="9"/>
      <c r="L1358" s="11" t="s">
        <v>1631</v>
      </c>
      <c r="M1358" s="9"/>
      <c r="N1358" s="9"/>
      <c r="O1358" s="9"/>
      <c r="P1358" s="9"/>
      <c r="Q1358" s="9"/>
      <c r="R1358" s="9"/>
      <c r="S1358" s="9"/>
    </row>
    <row r="1359" spans="1:19" ht="17" x14ac:dyDescent="0.2">
      <c r="A1359" s="5" t="s">
        <v>5180</v>
      </c>
      <c r="B1359" s="9" t="s">
        <v>147</v>
      </c>
      <c r="C1359" s="9"/>
      <c r="D1359" s="9" t="s">
        <v>5181</v>
      </c>
      <c r="E1359" s="9" t="s">
        <v>5182</v>
      </c>
      <c r="F1359" s="9"/>
      <c r="G1359" s="9" t="s">
        <v>5182</v>
      </c>
      <c r="H1359" s="9" t="s">
        <v>5183</v>
      </c>
      <c r="I1359" s="9" t="s">
        <v>5184</v>
      </c>
      <c r="J1359" s="9"/>
      <c r="K1359" s="9"/>
      <c r="L1359" s="11" t="s">
        <v>1631</v>
      </c>
      <c r="M1359" s="9"/>
      <c r="N1359" s="9"/>
      <c r="O1359" s="9"/>
      <c r="P1359" s="9"/>
      <c r="Q1359" s="9"/>
      <c r="R1359" s="9"/>
      <c r="S1359" s="9"/>
    </row>
    <row r="1360" spans="1:19" ht="17" x14ac:dyDescent="0.2">
      <c r="A1360" s="5" t="s">
        <v>5185</v>
      </c>
      <c r="B1360" s="9" t="s">
        <v>43</v>
      </c>
      <c r="C1360" s="9"/>
      <c r="D1360" s="9" t="s">
        <v>5186</v>
      </c>
      <c r="E1360" s="9"/>
      <c r="F1360" s="9" t="s">
        <v>5187</v>
      </c>
      <c r="G1360" s="9"/>
      <c r="H1360" s="9"/>
      <c r="I1360" s="9" t="s">
        <v>5188</v>
      </c>
      <c r="J1360" s="9" t="s">
        <v>5189</v>
      </c>
      <c r="K1360" s="9"/>
      <c r="L1360" s="9"/>
      <c r="M1360" s="9"/>
      <c r="N1360" s="9"/>
      <c r="O1360" s="9"/>
      <c r="P1360" s="9"/>
      <c r="Q1360" s="9"/>
      <c r="R1360" s="9"/>
      <c r="S1360" s="9"/>
    </row>
    <row r="1361" spans="1:19" ht="17" x14ac:dyDescent="0.2">
      <c r="A1361" s="5" t="s">
        <v>5190</v>
      </c>
      <c r="B1361" s="9" t="s">
        <v>128</v>
      </c>
      <c r="C1361" s="9"/>
      <c r="D1361" s="9" t="s">
        <v>5191</v>
      </c>
      <c r="E1361" s="9" t="s">
        <v>5192</v>
      </c>
      <c r="F1361" s="9" t="s">
        <v>5193</v>
      </c>
      <c r="G1361" s="9" t="s">
        <v>5194</v>
      </c>
      <c r="H1361" s="9"/>
      <c r="I1361" s="9" t="s">
        <v>5195</v>
      </c>
      <c r="J1361" s="9" t="s">
        <v>5196</v>
      </c>
      <c r="K1361" s="9"/>
      <c r="L1361" s="9"/>
      <c r="M1361" s="11" t="s">
        <v>1631</v>
      </c>
      <c r="N1361" s="9"/>
      <c r="O1361" s="9"/>
      <c r="P1361" s="9"/>
      <c r="Q1361" s="9"/>
      <c r="R1361" s="9"/>
      <c r="S1361" s="9"/>
    </row>
    <row r="1362" spans="1:19" ht="17" x14ac:dyDescent="0.2">
      <c r="A1362" s="5" t="s">
        <v>5197</v>
      </c>
      <c r="B1362" s="9" t="s">
        <v>43</v>
      </c>
      <c r="C1362" s="9"/>
      <c r="D1362" s="9" t="s">
        <v>5198</v>
      </c>
      <c r="E1362" s="9"/>
      <c r="F1362" s="9" t="s">
        <v>4831</v>
      </c>
      <c r="G1362" s="9"/>
      <c r="H1362" s="9"/>
      <c r="I1362" s="9" t="s">
        <v>5199</v>
      </c>
      <c r="J1362" s="9" t="s">
        <v>5200</v>
      </c>
      <c r="K1362" s="9"/>
      <c r="L1362" s="9"/>
      <c r="M1362" s="9"/>
      <c r="N1362" s="9"/>
      <c r="O1362" s="9"/>
      <c r="P1362" s="9"/>
      <c r="Q1362" s="9"/>
      <c r="R1362" s="9"/>
      <c r="S1362" s="9"/>
    </row>
    <row r="1363" spans="1:19" ht="17" x14ac:dyDescent="0.2">
      <c r="A1363" s="5" t="s">
        <v>5201</v>
      </c>
      <c r="B1363" s="9" t="s">
        <v>147</v>
      </c>
      <c r="C1363" s="9"/>
      <c r="D1363" s="9" t="s">
        <v>5202</v>
      </c>
      <c r="E1363" s="9" t="s">
        <v>5203</v>
      </c>
      <c r="F1363" s="9"/>
      <c r="G1363" s="9" t="s">
        <v>5204</v>
      </c>
      <c r="H1363" s="9" t="s">
        <v>5205</v>
      </c>
      <c r="I1363" s="9" t="s">
        <v>5206</v>
      </c>
      <c r="J1363" s="9"/>
      <c r="K1363" s="9"/>
      <c r="L1363" s="9" t="s">
        <v>5207</v>
      </c>
      <c r="M1363" s="9"/>
      <c r="N1363" s="9"/>
      <c r="O1363" s="9"/>
      <c r="P1363" s="9"/>
      <c r="Q1363" s="9"/>
      <c r="R1363" s="9"/>
      <c r="S1363" s="9"/>
    </row>
    <row r="1364" spans="1:19" ht="17" x14ac:dyDescent="0.2">
      <c r="A1364" s="5" t="s">
        <v>5208</v>
      </c>
      <c r="B1364" s="9" t="s">
        <v>2443</v>
      </c>
      <c r="C1364" s="9"/>
      <c r="D1364" s="9" t="s">
        <v>5209</v>
      </c>
      <c r="E1364" s="9"/>
      <c r="F1364" s="9" t="s">
        <v>4661</v>
      </c>
      <c r="G1364" s="9" t="s">
        <v>5210</v>
      </c>
      <c r="H1364" s="9"/>
      <c r="I1364" s="9" t="s">
        <v>5211</v>
      </c>
      <c r="J1364" s="9" t="s">
        <v>5212</v>
      </c>
      <c r="K1364" s="9"/>
      <c r="L1364" s="9"/>
      <c r="M1364" s="11" t="s">
        <v>1631</v>
      </c>
      <c r="N1364" s="9"/>
      <c r="O1364" s="9"/>
      <c r="P1364" s="9"/>
      <c r="Q1364" s="9"/>
      <c r="R1364" s="9"/>
      <c r="S1364" s="9"/>
    </row>
    <row r="1365" spans="1:19" ht="17" x14ac:dyDescent="0.2">
      <c r="A1365" s="5" t="s">
        <v>5213</v>
      </c>
      <c r="B1365" s="9" t="s">
        <v>128</v>
      </c>
      <c r="C1365" s="9" t="s">
        <v>4180</v>
      </c>
      <c r="D1365" s="9" t="s">
        <v>5214</v>
      </c>
      <c r="E1365" s="9" t="s">
        <v>3457</v>
      </c>
      <c r="F1365" s="9"/>
      <c r="G1365" s="9" t="s">
        <v>5215</v>
      </c>
      <c r="H1365" s="9" t="s">
        <v>5216</v>
      </c>
      <c r="I1365" s="9" t="s">
        <v>5217</v>
      </c>
      <c r="J1365" s="9"/>
      <c r="K1365" s="9"/>
      <c r="L1365" s="9" t="s">
        <v>4466</v>
      </c>
      <c r="M1365" s="9"/>
      <c r="N1365" s="9"/>
      <c r="O1365" s="9"/>
      <c r="P1365" s="9"/>
      <c r="Q1365" s="9"/>
      <c r="R1365" s="9"/>
      <c r="S1365" s="9"/>
    </row>
    <row r="1366" spans="1:19" ht="17" x14ac:dyDescent="0.2">
      <c r="A1366" s="5" t="s">
        <v>5218</v>
      </c>
      <c r="B1366" s="9" t="s">
        <v>43</v>
      </c>
      <c r="C1366" s="9"/>
      <c r="D1366" s="9" t="s">
        <v>5219</v>
      </c>
      <c r="E1366" s="9"/>
      <c r="F1366" s="9" t="s">
        <v>4865</v>
      </c>
      <c r="G1366" s="9"/>
      <c r="H1366" s="9"/>
      <c r="I1366" s="9" t="s">
        <v>5220</v>
      </c>
      <c r="J1366" s="9" t="s">
        <v>5221</v>
      </c>
      <c r="K1366" s="9"/>
      <c r="L1366" s="9"/>
      <c r="M1366" s="9"/>
      <c r="N1366" s="9"/>
      <c r="O1366" s="9"/>
      <c r="P1366" s="9"/>
      <c r="Q1366" s="9"/>
      <c r="R1366" s="9"/>
      <c r="S1366" s="9"/>
    </row>
    <row r="1367" spans="1:19" ht="17" x14ac:dyDescent="0.2">
      <c r="A1367" s="5" t="s">
        <v>5222</v>
      </c>
      <c r="B1367" s="9" t="s">
        <v>147</v>
      </c>
      <c r="C1367" s="9"/>
      <c r="D1367" s="9" t="s">
        <v>5223</v>
      </c>
      <c r="E1367" s="9" t="s">
        <v>5224</v>
      </c>
      <c r="F1367" s="9" t="s">
        <v>2601</v>
      </c>
      <c r="G1367" s="9"/>
      <c r="H1367" s="9"/>
      <c r="I1367" s="9" t="s">
        <v>5225</v>
      </c>
      <c r="J1367" s="9" t="s">
        <v>5226</v>
      </c>
      <c r="K1367" s="9"/>
      <c r="L1367" s="9"/>
      <c r="M1367" s="9" t="s">
        <v>5227</v>
      </c>
      <c r="N1367" s="9"/>
      <c r="O1367" s="9"/>
      <c r="P1367" s="9"/>
      <c r="Q1367" s="9"/>
      <c r="R1367" s="9"/>
      <c r="S1367" s="9"/>
    </row>
    <row r="1368" spans="1:19" ht="17" x14ac:dyDescent="0.2">
      <c r="A1368" s="5" t="s">
        <v>5228</v>
      </c>
      <c r="B1368" s="9" t="s">
        <v>32</v>
      </c>
      <c r="C1368" s="9"/>
      <c r="D1368" s="9" t="s">
        <v>5229</v>
      </c>
      <c r="E1368" s="9" t="s">
        <v>4610</v>
      </c>
      <c r="F1368" s="9"/>
      <c r="G1368" s="9" t="s">
        <v>5230</v>
      </c>
      <c r="H1368" s="9" t="s">
        <v>5231</v>
      </c>
      <c r="I1368" s="9" t="s">
        <v>5232</v>
      </c>
      <c r="J1368" s="9"/>
      <c r="K1368" s="9"/>
      <c r="L1368" s="9" t="s">
        <v>5233</v>
      </c>
      <c r="M1368" s="9"/>
      <c r="N1368" s="9"/>
      <c r="O1368" s="9"/>
      <c r="P1368" s="9"/>
      <c r="Q1368" s="9"/>
      <c r="R1368" s="9"/>
      <c r="S1368" s="9"/>
    </row>
    <row r="1369" spans="1:19" ht="17" x14ac:dyDescent="0.2">
      <c r="A1369" s="5" t="s">
        <v>5234</v>
      </c>
      <c r="B1369" s="9" t="s">
        <v>2443</v>
      </c>
      <c r="C1369" s="9"/>
      <c r="D1369" s="9" t="s">
        <v>5235</v>
      </c>
      <c r="E1369" s="9"/>
      <c r="F1369" s="9" t="s">
        <v>2822</v>
      </c>
      <c r="G1369" s="9" t="s">
        <v>5236</v>
      </c>
      <c r="H1369" s="9" t="s">
        <v>5237</v>
      </c>
      <c r="I1369" s="9" t="s">
        <v>5238</v>
      </c>
      <c r="J1369" s="9" t="s">
        <v>5239</v>
      </c>
      <c r="K1369" s="9"/>
      <c r="L1369" s="9"/>
      <c r="M1369" s="11" t="s">
        <v>1631</v>
      </c>
      <c r="N1369" s="9"/>
      <c r="O1369" s="9"/>
      <c r="P1369" s="9"/>
      <c r="Q1369" s="9"/>
      <c r="R1369" s="9"/>
      <c r="S1369" s="9"/>
    </row>
    <row r="1370" spans="1:19" ht="17" x14ac:dyDescent="0.2">
      <c r="A1370" s="5" t="s">
        <v>5240</v>
      </c>
      <c r="B1370" s="9" t="s">
        <v>128</v>
      </c>
      <c r="C1370" s="9" t="s">
        <v>4317</v>
      </c>
      <c r="D1370" s="9" t="s">
        <v>5241</v>
      </c>
      <c r="E1370" s="9" t="s">
        <v>5242</v>
      </c>
      <c r="F1370" s="9" t="s">
        <v>2903</v>
      </c>
      <c r="G1370" s="9" t="s">
        <v>5243</v>
      </c>
      <c r="H1370" s="9" t="s">
        <v>5244</v>
      </c>
      <c r="I1370" s="9" t="s">
        <v>5245</v>
      </c>
      <c r="J1370" s="9" t="s">
        <v>5246</v>
      </c>
      <c r="K1370" s="9"/>
      <c r="L1370" s="9" t="s">
        <v>5014</v>
      </c>
      <c r="M1370" s="9"/>
      <c r="N1370" s="9"/>
      <c r="O1370" s="9"/>
      <c r="P1370" s="9"/>
      <c r="Q1370" s="9"/>
      <c r="R1370" s="9"/>
      <c r="S1370" s="9"/>
    </row>
    <row r="1371" spans="1:19" ht="17" x14ac:dyDescent="0.2">
      <c r="A1371" s="5" t="s">
        <v>5247</v>
      </c>
      <c r="B1371" s="9" t="s">
        <v>128</v>
      </c>
      <c r="C1371" s="9" t="s">
        <v>4616</v>
      </c>
      <c r="D1371" s="9" t="s">
        <v>5248</v>
      </c>
      <c r="E1371" s="9" t="s">
        <v>4618</v>
      </c>
      <c r="F1371" s="9" t="s">
        <v>5060</v>
      </c>
      <c r="G1371" s="9"/>
      <c r="H1371" s="9"/>
      <c r="I1371" s="9" t="s">
        <v>5249</v>
      </c>
      <c r="J1371" s="9" t="s">
        <v>5250</v>
      </c>
      <c r="K1371" s="9"/>
      <c r="L1371" s="9" t="s">
        <v>5251</v>
      </c>
      <c r="M1371" s="9" t="s">
        <v>4804</v>
      </c>
      <c r="N1371" s="9"/>
      <c r="O1371" s="9"/>
      <c r="P1371" s="9"/>
      <c r="Q1371" s="9"/>
      <c r="R1371" s="9"/>
      <c r="S1371" s="9"/>
    </row>
    <row r="1372" spans="1:19" ht="17" x14ac:dyDescent="0.2">
      <c r="A1372" s="5" t="s">
        <v>5252</v>
      </c>
      <c r="B1372" s="9" t="s">
        <v>43</v>
      </c>
      <c r="C1372" s="9"/>
      <c r="D1372" s="9" t="s">
        <v>5253</v>
      </c>
      <c r="E1372" s="9"/>
      <c r="F1372" s="9" t="s">
        <v>4222</v>
      </c>
      <c r="G1372" s="9"/>
      <c r="H1372" s="9"/>
      <c r="I1372" s="9" t="s">
        <v>5254</v>
      </c>
      <c r="J1372" s="9" t="s">
        <v>5255</v>
      </c>
      <c r="K1372" s="9"/>
      <c r="L1372" s="9"/>
      <c r="M1372" s="9"/>
      <c r="N1372" s="9"/>
      <c r="O1372" s="9"/>
      <c r="P1372" s="9"/>
      <c r="Q1372" s="9"/>
      <c r="R1372" s="9"/>
      <c r="S1372" s="9"/>
    </row>
    <row r="1373" spans="1:19" ht="17" x14ac:dyDescent="0.2">
      <c r="A1373" s="5" t="s">
        <v>5256</v>
      </c>
      <c r="B1373" s="9" t="s">
        <v>128</v>
      </c>
      <c r="C1373" s="9" t="s">
        <v>4616</v>
      </c>
      <c r="D1373" s="9" t="s">
        <v>5257</v>
      </c>
      <c r="E1373" s="9" t="s">
        <v>4618</v>
      </c>
      <c r="F1373" s="9" t="s">
        <v>5258</v>
      </c>
      <c r="G1373" s="9"/>
      <c r="H1373" s="9"/>
      <c r="I1373" s="9" t="s">
        <v>5259</v>
      </c>
      <c r="J1373" s="9" t="s">
        <v>5260</v>
      </c>
      <c r="K1373" s="9"/>
      <c r="L1373" s="9" t="s">
        <v>5261</v>
      </c>
      <c r="M1373" s="9" t="s">
        <v>4804</v>
      </c>
      <c r="N1373" s="9"/>
      <c r="O1373" s="9"/>
      <c r="P1373" s="9"/>
      <c r="Q1373" s="9"/>
      <c r="R1373" s="9"/>
      <c r="S1373" s="9"/>
    </row>
    <row r="1374" spans="1:19" ht="17" x14ac:dyDescent="0.2">
      <c r="A1374" s="5" t="s">
        <v>5262</v>
      </c>
      <c r="B1374" s="9" t="s">
        <v>43</v>
      </c>
      <c r="C1374" s="9"/>
      <c r="D1374" s="9" t="s">
        <v>5263</v>
      </c>
      <c r="E1374" s="9"/>
      <c r="F1374" s="9" t="s">
        <v>3569</v>
      </c>
      <c r="G1374" s="9"/>
      <c r="H1374" s="9" t="s">
        <v>3569</v>
      </c>
      <c r="I1374" s="9" t="s">
        <v>5264</v>
      </c>
      <c r="J1374" s="9" t="s">
        <v>5265</v>
      </c>
      <c r="K1374" s="9"/>
      <c r="L1374" s="9"/>
      <c r="M1374" s="9"/>
      <c r="N1374" s="9"/>
      <c r="O1374" s="9"/>
      <c r="P1374" s="9"/>
      <c r="Q1374" s="9"/>
      <c r="R1374" s="9"/>
      <c r="S1374" s="9"/>
    </row>
    <row r="1375" spans="1:19" ht="17" x14ac:dyDescent="0.2">
      <c r="A1375" s="5" t="s">
        <v>5266</v>
      </c>
      <c r="B1375" s="9" t="s">
        <v>43</v>
      </c>
      <c r="C1375" s="9"/>
      <c r="D1375" s="9" t="s">
        <v>5267</v>
      </c>
      <c r="E1375" s="9"/>
      <c r="F1375" s="9" t="s">
        <v>3457</v>
      </c>
      <c r="G1375" s="9" t="s">
        <v>5268</v>
      </c>
      <c r="H1375" s="9"/>
      <c r="I1375" s="9" t="s">
        <v>5269</v>
      </c>
      <c r="J1375" s="9" t="s">
        <v>5270</v>
      </c>
      <c r="K1375" s="9"/>
      <c r="L1375" s="9"/>
      <c r="M1375" s="9"/>
      <c r="N1375" s="9"/>
      <c r="O1375" s="9"/>
      <c r="P1375" s="9"/>
      <c r="Q1375" s="9"/>
      <c r="R1375" s="9"/>
      <c r="S1375" s="9"/>
    </row>
    <row r="1376" spans="1:19" ht="17" x14ac:dyDescent="0.2">
      <c r="A1376" s="5" t="s">
        <v>5271</v>
      </c>
      <c r="B1376" s="9" t="s">
        <v>128</v>
      </c>
      <c r="C1376" s="9" t="s">
        <v>2789</v>
      </c>
      <c r="D1376" s="9" t="s">
        <v>5272</v>
      </c>
      <c r="E1376" s="9" t="s">
        <v>4244</v>
      </c>
      <c r="F1376" s="9"/>
      <c r="G1376" s="9" t="s">
        <v>5273</v>
      </c>
      <c r="H1376" s="9" t="s">
        <v>5274</v>
      </c>
      <c r="I1376" s="9" t="s">
        <v>5275</v>
      </c>
      <c r="J1376" s="9" t="s">
        <v>5276</v>
      </c>
      <c r="K1376" s="9"/>
      <c r="L1376" s="9" t="s">
        <v>4248</v>
      </c>
      <c r="M1376" s="9"/>
      <c r="N1376" s="9"/>
      <c r="O1376" s="9"/>
      <c r="P1376" s="9"/>
      <c r="Q1376" s="9"/>
      <c r="R1376" s="9"/>
      <c r="S1376" s="9"/>
    </row>
    <row r="1377" spans="1:19" ht="17" x14ac:dyDescent="0.2">
      <c r="A1377" s="5" t="s">
        <v>5277</v>
      </c>
      <c r="B1377" s="9" t="s">
        <v>128</v>
      </c>
      <c r="C1377" s="9"/>
      <c r="D1377" s="9" t="s">
        <v>5278</v>
      </c>
      <c r="E1377" s="9" t="s">
        <v>2903</v>
      </c>
      <c r="F1377" s="9"/>
      <c r="G1377" s="9" t="s">
        <v>2739</v>
      </c>
      <c r="H1377" s="9" t="s">
        <v>5279</v>
      </c>
      <c r="I1377" s="9" t="s">
        <v>5280</v>
      </c>
      <c r="J1377" s="9" t="s">
        <v>5281</v>
      </c>
      <c r="K1377" s="9"/>
      <c r="L1377" s="9" t="s">
        <v>4145</v>
      </c>
      <c r="M1377" s="9"/>
      <c r="N1377" s="9"/>
      <c r="O1377" s="9"/>
      <c r="P1377" s="9"/>
      <c r="Q1377" s="9"/>
      <c r="R1377" s="9"/>
      <c r="S1377" s="9"/>
    </row>
    <row r="1378" spans="1:19" ht="17" x14ac:dyDescent="0.2">
      <c r="A1378" s="5" t="s">
        <v>5282</v>
      </c>
      <c r="B1378" s="9" t="s">
        <v>43</v>
      </c>
      <c r="C1378" s="9"/>
      <c r="D1378" s="9" t="s">
        <v>5283</v>
      </c>
      <c r="E1378" s="9"/>
      <c r="F1378" s="9" t="s">
        <v>3927</v>
      </c>
      <c r="G1378" s="9"/>
      <c r="H1378" s="9" t="s">
        <v>5284</v>
      </c>
      <c r="I1378" s="9" t="s">
        <v>5285</v>
      </c>
      <c r="J1378" s="9" t="s">
        <v>5286</v>
      </c>
      <c r="K1378" s="9"/>
      <c r="L1378" s="9"/>
      <c r="M1378" s="11" t="s">
        <v>1631</v>
      </c>
      <c r="N1378" s="9"/>
      <c r="O1378" s="9"/>
      <c r="P1378" s="9"/>
      <c r="Q1378" s="9"/>
      <c r="R1378" s="9"/>
      <c r="S1378" s="9"/>
    </row>
    <row r="1379" spans="1:19" ht="17" x14ac:dyDescent="0.2">
      <c r="A1379" s="5" t="s">
        <v>5287</v>
      </c>
      <c r="B1379" s="9" t="s">
        <v>43</v>
      </c>
      <c r="C1379" s="9"/>
      <c r="D1379" s="9" t="s">
        <v>5288</v>
      </c>
      <c r="E1379" s="9"/>
      <c r="F1379" s="9" t="s">
        <v>3705</v>
      </c>
      <c r="G1379" s="9"/>
      <c r="H1379" s="9"/>
      <c r="I1379" s="9" t="s">
        <v>5289</v>
      </c>
      <c r="J1379" s="9" t="s">
        <v>5290</v>
      </c>
      <c r="K1379" s="9"/>
      <c r="L1379" s="9"/>
      <c r="M1379" s="9"/>
      <c r="N1379" s="9"/>
      <c r="O1379" s="9"/>
      <c r="P1379" s="9"/>
      <c r="Q1379" s="9"/>
      <c r="R1379" s="9"/>
      <c r="S1379" s="9"/>
    </row>
    <row r="1380" spans="1:19" ht="17" x14ac:dyDescent="0.2">
      <c r="A1380" s="5" t="s">
        <v>5291</v>
      </c>
      <c r="B1380" s="9" t="s">
        <v>128</v>
      </c>
      <c r="C1380" s="9"/>
      <c r="D1380" s="9" t="s">
        <v>5292</v>
      </c>
      <c r="E1380" s="9" t="s">
        <v>3433</v>
      </c>
      <c r="F1380" s="9"/>
      <c r="G1380" s="9"/>
      <c r="H1380" s="9" t="s">
        <v>5293</v>
      </c>
      <c r="I1380" s="9" t="s">
        <v>5294</v>
      </c>
      <c r="J1380" s="9" t="s">
        <v>5295</v>
      </c>
      <c r="K1380" s="9"/>
      <c r="L1380" s="9" t="s">
        <v>5296</v>
      </c>
      <c r="M1380" s="9"/>
      <c r="N1380" s="9"/>
      <c r="O1380" s="9"/>
      <c r="P1380" s="9"/>
      <c r="Q1380" s="9"/>
      <c r="R1380" s="9"/>
      <c r="S1380" s="9"/>
    </row>
    <row r="1381" spans="1:19" ht="17" x14ac:dyDescent="0.2">
      <c r="A1381" s="5" t="s">
        <v>5297</v>
      </c>
      <c r="B1381" s="9" t="s">
        <v>32</v>
      </c>
      <c r="C1381" s="9"/>
      <c r="D1381" s="9" t="s">
        <v>5298</v>
      </c>
      <c r="E1381" s="9" t="s">
        <v>5299</v>
      </c>
      <c r="F1381" s="9" t="s">
        <v>5300</v>
      </c>
      <c r="G1381" s="9" t="s">
        <v>5301</v>
      </c>
      <c r="H1381" s="9" t="s">
        <v>5302</v>
      </c>
      <c r="I1381" s="9" t="s">
        <v>5303</v>
      </c>
      <c r="J1381" s="9"/>
      <c r="K1381" s="9"/>
      <c r="L1381" s="9" t="s">
        <v>5304</v>
      </c>
      <c r="M1381" s="9"/>
      <c r="N1381" s="9"/>
      <c r="O1381" s="9"/>
      <c r="P1381" s="9"/>
      <c r="Q1381" s="9"/>
      <c r="R1381" s="9"/>
      <c r="S1381" s="9"/>
    </row>
    <row r="1382" spans="1:19" ht="17" x14ac:dyDescent="0.2">
      <c r="A1382" s="5" t="s">
        <v>5305</v>
      </c>
      <c r="B1382" s="9" t="s">
        <v>43</v>
      </c>
      <c r="C1382" s="9"/>
      <c r="D1382" s="9" t="s">
        <v>5306</v>
      </c>
      <c r="E1382" s="9" t="s">
        <v>5307</v>
      </c>
      <c r="F1382" s="9"/>
      <c r="G1382" s="9"/>
      <c r="H1382" s="9" t="s">
        <v>5308</v>
      </c>
      <c r="I1382" s="9" t="s">
        <v>5309</v>
      </c>
      <c r="J1382" s="9"/>
      <c r="K1382" s="9"/>
      <c r="L1382" s="9"/>
      <c r="M1382" s="9"/>
      <c r="N1382" s="9"/>
      <c r="O1382" s="9"/>
      <c r="P1382" s="9"/>
      <c r="Q1382" s="9"/>
      <c r="R1382" s="9"/>
      <c r="S1382" s="9"/>
    </row>
    <row r="1383" spans="1:19" ht="17" x14ac:dyDescent="0.2">
      <c r="A1383" s="5" t="s">
        <v>5310</v>
      </c>
      <c r="B1383" s="9" t="s">
        <v>128</v>
      </c>
      <c r="C1383" s="9" t="s">
        <v>3822</v>
      </c>
      <c r="D1383" s="9" t="s">
        <v>5311</v>
      </c>
      <c r="E1383" s="9"/>
      <c r="F1383" s="9" t="s">
        <v>5312</v>
      </c>
      <c r="G1383" s="9"/>
      <c r="H1383" s="9"/>
      <c r="I1383" s="9" t="s">
        <v>5313</v>
      </c>
      <c r="J1383" s="9" t="s">
        <v>5314</v>
      </c>
      <c r="K1383" s="9"/>
      <c r="L1383" s="9"/>
      <c r="M1383" s="11" t="s">
        <v>1631</v>
      </c>
      <c r="N1383" s="9"/>
      <c r="O1383" s="9"/>
      <c r="P1383" s="9"/>
      <c r="Q1383" s="9"/>
      <c r="R1383" s="9"/>
      <c r="S1383" s="9"/>
    </row>
    <row r="1384" spans="1:19" ht="17" x14ac:dyDescent="0.2">
      <c r="A1384" s="5" t="s">
        <v>5315</v>
      </c>
      <c r="B1384" s="9" t="s">
        <v>128</v>
      </c>
      <c r="C1384" s="9" t="s">
        <v>4180</v>
      </c>
      <c r="D1384" s="9" t="s">
        <v>5316</v>
      </c>
      <c r="E1384" s="9" t="s">
        <v>3053</v>
      </c>
      <c r="F1384" s="9" t="s">
        <v>2915</v>
      </c>
      <c r="G1384" s="9"/>
      <c r="H1384" s="9" t="s">
        <v>5317</v>
      </c>
      <c r="I1384" s="9" t="s">
        <v>5318</v>
      </c>
      <c r="J1384" s="9"/>
      <c r="K1384" s="9"/>
      <c r="L1384" s="11" t="s">
        <v>1631</v>
      </c>
      <c r="M1384" s="9"/>
      <c r="N1384" s="9"/>
      <c r="O1384" s="9"/>
      <c r="P1384" s="9"/>
      <c r="Q1384" s="9"/>
      <c r="R1384" s="9"/>
      <c r="S1384" s="9"/>
    </row>
    <row r="1385" spans="1:19" ht="17" x14ac:dyDescent="0.2">
      <c r="A1385" s="5" t="s">
        <v>5319</v>
      </c>
      <c r="B1385" s="9" t="s">
        <v>128</v>
      </c>
      <c r="C1385" s="9" t="s">
        <v>2699</v>
      </c>
      <c r="D1385" s="9" t="s">
        <v>5320</v>
      </c>
      <c r="E1385" s="9"/>
      <c r="F1385" s="9" t="s">
        <v>5203</v>
      </c>
      <c r="G1385" s="9"/>
      <c r="H1385" s="9" t="s">
        <v>5321</v>
      </c>
      <c r="I1385" s="9" t="s">
        <v>5322</v>
      </c>
      <c r="J1385" s="9" t="s">
        <v>5323</v>
      </c>
      <c r="K1385" s="9"/>
      <c r="L1385" s="9" t="s">
        <v>5324</v>
      </c>
      <c r="M1385" s="9" t="s">
        <v>5325</v>
      </c>
      <c r="N1385" s="9"/>
      <c r="O1385" s="9"/>
      <c r="P1385" s="9"/>
      <c r="Q1385" s="9"/>
      <c r="R1385" s="9"/>
      <c r="S1385" s="9"/>
    </row>
    <row r="1386" spans="1:19" ht="17" x14ac:dyDescent="0.2">
      <c r="A1386" s="5" t="s">
        <v>5326</v>
      </c>
      <c r="B1386" s="9" t="s">
        <v>128</v>
      </c>
      <c r="C1386" s="9"/>
      <c r="D1386" s="9" t="s">
        <v>5327</v>
      </c>
      <c r="E1386" s="9" t="s">
        <v>3770</v>
      </c>
      <c r="F1386" s="9" t="s">
        <v>5328</v>
      </c>
      <c r="G1386" s="9" t="s">
        <v>5329</v>
      </c>
      <c r="H1386" s="9" t="s">
        <v>5330</v>
      </c>
      <c r="I1386" s="9" t="s">
        <v>5331</v>
      </c>
      <c r="J1386" s="9" t="s">
        <v>5332</v>
      </c>
      <c r="K1386" s="9"/>
      <c r="L1386" s="9">
        <v>-2034656</v>
      </c>
      <c r="M1386" s="9"/>
      <c r="N1386" s="9"/>
      <c r="O1386" s="9"/>
      <c r="P1386" s="9"/>
      <c r="Q1386" s="9"/>
      <c r="R1386" s="9"/>
      <c r="S1386" s="9"/>
    </row>
    <row r="1387" spans="1:19" ht="17" x14ac:dyDescent="0.2">
      <c r="A1387" s="5" t="s">
        <v>5333</v>
      </c>
      <c r="B1387" s="9" t="s">
        <v>147</v>
      </c>
      <c r="C1387" s="9"/>
      <c r="D1387" s="9" t="s">
        <v>5334</v>
      </c>
      <c r="E1387" s="9" t="s">
        <v>5335</v>
      </c>
      <c r="F1387" s="9"/>
      <c r="G1387" s="9" t="s">
        <v>5336</v>
      </c>
      <c r="H1387" s="9" t="s">
        <v>5337</v>
      </c>
      <c r="I1387" s="9" t="s">
        <v>5338</v>
      </c>
      <c r="J1387" s="9"/>
      <c r="K1387" s="9"/>
      <c r="L1387" s="11" t="s">
        <v>1631</v>
      </c>
      <c r="M1387" s="9"/>
      <c r="N1387" s="9"/>
      <c r="O1387" s="9"/>
      <c r="P1387" s="9"/>
      <c r="Q1387" s="9"/>
      <c r="R1387" s="9"/>
      <c r="S1387" s="9"/>
    </row>
    <row r="1388" spans="1:19" ht="17" x14ac:dyDescent="0.2">
      <c r="A1388" s="5" t="s">
        <v>5339</v>
      </c>
      <c r="B1388" s="9" t="s">
        <v>549</v>
      </c>
      <c r="C1388" s="9"/>
      <c r="D1388" s="9" t="s">
        <v>5340</v>
      </c>
      <c r="E1388" s="9"/>
      <c r="F1388" s="9" t="s">
        <v>5341</v>
      </c>
      <c r="G1388" s="9"/>
      <c r="H1388" s="9"/>
      <c r="I1388" s="9" t="s">
        <v>5342</v>
      </c>
      <c r="J1388" s="9" t="s">
        <v>5343</v>
      </c>
      <c r="K1388" s="9"/>
      <c r="L1388" s="9"/>
      <c r="M1388" s="11" t="s">
        <v>1631</v>
      </c>
      <c r="N1388" s="9"/>
      <c r="O1388" s="9"/>
      <c r="P1388" s="9"/>
      <c r="Q1388" s="9"/>
      <c r="R1388" s="9"/>
      <c r="S1388" s="9"/>
    </row>
    <row r="1389" spans="1:19" ht="17" x14ac:dyDescent="0.2">
      <c r="A1389" s="5" t="s">
        <v>5344</v>
      </c>
      <c r="B1389" s="9" t="s">
        <v>147</v>
      </c>
      <c r="C1389" s="9"/>
      <c r="D1389" s="9" t="s">
        <v>5345</v>
      </c>
      <c r="E1389" s="9" t="s">
        <v>5346</v>
      </c>
      <c r="F1389" s="9"/>
      <c r="G1389" s="9"/>
      <c r="H1389" s="9" t="s">
        <v>5347</v>
      </c>
      <c r="I1389" s="9" t="s">
        <v>5348</v>
      </c>
      <c r="J1389" s="9"/>
      <c r="K1389" s="9"/>
      <c r="L1389" s="11" t="s">
        <v>1631</v>
      </c>
      <c r="M1389" s="9"/>
      <c r="N1389" s="9"/>
      <c r="O1389" s="9"/>
      <c r="P1389" s="9"/>
      <c r="Q1389" s="9"/>
      <c r="R1389" s="9"/>
      <c r="S1389" s="9"/>
    </row>
    <row r="1390" spans="1:19" ht="17" x14ac:dyDescent="0.2">
      <c r="A1390" s="5" t="s">
        <v>5349</v>
      </c>
      <c r="B1390" s="9" t="s">
        <v>32</v>
      </c>
      <c r="C1390" s="9"/>
      <c r="D1390" s="9" t="s">
        <v>5350</v>
      </c>
      <c r="E1390" s="9" t="s">
        <v>5351</v>
      </c>
      <c r="F1390" s="9" t="s">
        <v>5352</v>
      </c>
      <c r="G1390" s="9"/>
      <c r="H1390" s="9" t="s">
        <v>5353</v>
      </c>
      <c r="I1390" s="9" t="s">
        <v>5354</v>
      </c>
      <c r="J1390" s="9"/>
      <c r="K1390" s="9"/>
      <c r="L1390" s="9"/>
      <c r="M1390" s="9"/>
      <c r="N1390" s="9"/>
      <c r="O1390" s="9"/>
      <c r="P1390" s="9"/>
      <c r="Q1390" s="9"/>
      <c r="R1390" s="9"/>
      <c r="S1390" s="9"/>
    </row>
    <row r="1391" spans="1:19" ht="17" x14ac:dyDescent="0.2">
      <c r="A1391" s="5" t="s">
        <v>5355</v>
      </c>
      <c r="B1391" s="9" t="s">
        <v>147</v>
      </c>
      <c r="C1391" s="9"/>
      <c r="D1391" s="9" t="s">
        <v>5356</v>
      </c>
      <c r="E1391" s="9" t="s">
        <v>5357</v>
      </c>
      <c r="F1391" s="9"/>
      <c r="G1391" s="9" t="s">
        <v>5358</v>
      </c>
      <c r="H1391" s="9" t="s">
        <v>5359</v>
      </c>
      <c r="I1391" s="9" t="s">
        <v>5360</v>
      </c>
      <c r="J1391" s="9"/>
      <c r="K1391" s="9"/>
      <c r="L1391" s="9"/>
      <c r="M1391" s="9"/>
      <c r="N1391" s="9"/>
      <c r="O1391" s="9"/>
      <c r="P1391" s="9"/>
      <c r="Q1391" s="9"/>
      <c r="R1391" s="9"/>
      <c r="S1391" s="9"/>
    </row>
    <row r="1392" spans="1:19" ht="17" x14ac:dyDescent="0.2">
      <c r="A1392" s="5" t="s">
        <v>5361</v>
      </c>
      <c r="B1392" s="9" t="s">
        <v>43</v>
      </c>
      <c r="C1392" s="9"/>
      <c r="D1392" s="9" t="s">
        <v>5362</v>
      </c>
      <c r="E1392" s="9"/>
      <c r="F1392" s="9" t="s">
        <v>5363</v>
      </c>
      <c r="G1392" s="9"/>
      <c r="H1392" s="9"/>
      <c r="I1392" s="9" t="s">
        <v>5364</v>
      </c>
      <c r="J1392" s="9" t="s">
        <v>5365</v>
      </c>
      <c r="K1392" s="9"/>
      <c r="L1392" s="9"/>
      <c r="M1392" s="9"/>
      <c r="N1392" s="9"/>
      <c r="O1392" s="9"/>
      <c r="P1392" s="9"/>
      <c r="Q1392" s="9"/>
      <c r="R1392" s="9"/>
      <c r="S1392" s="9"/>
    </row>
    <row r="1393" spans="1:19" ht="17" x14ac:dyDescent="0.2">
      <c r="A1393" s="5" t="s">
        <v>5366</v>
      </c>
      <c r="B1393" s="9" t="s">
        <v>43</v>
      </c>
      <c r="C1393" s="9" t="s">
        <v>2789</v>
      </c>
      <c r="D1393" s="9" t="s">
        <v>5367</v>
      </c>
      <c r="E1393" s="9" t="s">
        <v>5363</v>
      </c>
      <c r="F1393" s="9"/>
      <c r="G1393" s="9" t="s">
        <v>5368</v>
      </c>
      <c r="H1393" s="9" t="s">
        <v>5369</v>
      </c>
      <c r="I1393" s="9" t="s">
        <v>5370</v>
      </c>
      <c r="J1393" s="9"/>
      <c r="K1393" s="9"/>
      <c r="L1393" s="9"/>
      <c r="M1393" s="9"/>
      <c r="N1393" s="9"/>
      <c r="O1393" s="9"/>
      <c r="P1393" s="9"/>
      <c r="Q1393" s="9"/>
      <c r="R1393" s="9"/>
      <c r="S1393" s="9"/>
    </row>
    <row r="1394" spans="1:19" ht="17" x14ac:dyDescent="0.2">
      <c r="A1394" s="5" t="s">
        <v>5371</v>
      </c>
      <c r="B1394" s="9" t="s">
        <v>43</v>
      </c>
      <c r="C1394" s="9"/>
      <c r="D1394" s="9" t="s">
        <v>5372</v>
      </c>
      <c r="E1394" s="9"/>
      <c r="F1394" s="9" t="s">
        <v>5363</v>
      </c>
      <c r="G1394" s="9"/>
      <c r="H1394" s="9"/>
      <c r="I1394" s="9" t="s">
        <v>5373</v>
      </c>
      <c r="J1394" s="9" t="s">
        <v>5374</v>
      </c>
      <c r="K1394" s="9"/>
      <c r="L1394" s="9"/>
      <c r="M1394" s="9"/>
      <c r="N1394" s="9"/>
      <c r="O1394" s="9"/>
      <c r="P1394" s="9"/>
      <c r="Q1394" s="9"/>
      <c r="R1394" s="9"/>
      <c r="S1394" s="9"/>
    </row>
    <row r="1395" spans="1:19" ht="17" x14ac:dyDescent="0.2">
      <c r="A1395" s="5" t="s">
        <v>5375</v>
      </c>
      <c r="B1395" s="9" t="s">
        <v>32</v>
      </c>
      <c r="C1395" s="9"/>
      <c r="D1395" s="9" t="s">
        <v>5376</v>
      </c>
      <c r="E1395" s="9" t="s">
        <v>4988</v>
      </c>
      <c r="F1395" s="9" t="s">
        <v>4989</v>
      </c>
      <c r="G1395" s="9" t="s">
        <v>5377</v>
      </c>
      <c r="H1395" s="9" t="s">
        <v>5378</v>
      </c>
      <c r="I1395" s="9" t="s">
        <v>5379</v>
      </c>
      <c r="J1395" s="9"/>
      <c r="K1395" s="9"/>
      <c r="L1395" s="11" t="s">
        <v>1631</v>
      </c>
      <c r="M1395" s="9"/>
      <c r="N1395" s="9"/>
      <c r="O1395" s="9"/>
      <c r="P1395" s="9"/>
      <c r="Q1395" s="9"/>
      <c r="R1395" s="9"/>
      <c r="S1395" s="9"/>
    </row>
    <row r="1396" spans="1:19" ht="17" x14ac:dyDescent="0.2">
      <c r="A1396" s="5" t="s">
        <v>5380</v>
      </c>
      <c r="B1396" s="9" t="s">
        <v>128</v>
      </c>
      <c r="C1396" s="9"/>
      <c r="D1396" s="9" t="s">
        <v>5381</v>
      </c>
      <c r="E1396" s="9"/>
      <c r="F1396" s="9" t="s">
        <v>2822</v>
      </c>
      <c r="G1396" s="9" t="s">
        <v>5382</v>
      </c>
      <c r="H1396" s="9"/>
      <c r="I1396" s="9" t="s">
        <v>5383</v>
      </c>
      <c r="J1396" s="9" t="s">
        <v>5384</v>
      </c>
      <c r="K1396" s="9"/>
      <c r="L1396" s="9"/>
      <c r="M1396" s="11" t="s">
        <v>1631</v>
      </c>
      <c r="N1396" s="9"/>
      <c r="O1396" s="9"/>
      <c r="P1396" s="9"/>
      <c r="Q1396" s="9"/>
      <c r="R1396" s="9"/>
      <c r="S1396" s="9"/>
    </row>
    <row r="1397" spans="1:19" ht="17" x14ac:dyDescent="0.2">
      <c r="A1397" s="5" t="s">
        <v>5385</v>
      </c>
      <c r="B1397" s="9" t="s">
        <v>43</v>
      </c>
      <c r="C1397" s="9"/>
      <c r="D1397" s="9" t="s">
        <v>5381</v>
      </c>
      <c r="E1397" s="9"/>
      <c r="F1397" s="9" t="s">
        <v>5382</v>
      </c>
      <c r="G1397" s="9"/>
      <c r="H1397" s="9"/>
      <c r="I1397" s="9" t="s">
        <v>5386</v>
      </c>
      <c r="J1397" s="9" t="s">
        <v>5387</v>
      </c>
      <c r="K1397" s="9"/>
      <c r="L1397" s="9"/>
      <c r="M1397" s="9"/>
      <c r="N1397" s="9"/>
      <c r="O1397" s="9"/>
      <c r="P1397" s="9"/>
      <c r="Q1397" s="9"/>
      <c r="R1397" s="9"/>
      <c r="S1397" s="9"/>
    </row>
    <row r="1398" spans="1:19" ht="17" x14ac:dyDescent="0.2">
      <c r="A1398" s="5" t="s">
        <v>5388</v>
      </c>
      <c r="B1398" s="9" t="s">
        <v>128</v>
      </c>
      <c r="C1398" s="9"/>
      <c r="D1398" s="9" t="s">
        <v>5389</v>
      </c>
      <c r="E1398" s="9" t="s">
        <v>4244</v>
      </c>
      <c r="F1398" s="9"/>
      <c r="G1398" s="9" t="s">
        <v>4245</v>
      </c>
      <c r="H1398" s="9" t="s">
        <v>5390</v>
      </c>
      <c r="I1398" s="9" t="s">
        <v>5391</v>
      </c>
      <c r="J1398" s="9" t="s">
        <v>5392</v>
      </c>
      <c r="K1398" s="9"/>
      <c r="L1398" s="9" t="s">
        <v>4248</v>
      </c>
      <c r="M1398" s="9"/>
      <c r="N1398" s="9"/>
      <c r="O1398" s="9"/>
      <c r="P1398" s="9"/>
      <c r="Q1398" s="9"/>
      <c r="R1398" s="9"/>
      <c r="S1398" s="9"/>
    </row>
    <row r="1399" spans="1:19" ht="17" x14ac:dyDescent="0.2">
      <c r="A1399" s="5" t="s">
        <v>5393</v>
      </c>
      <c r="B1399" s="9" t="s">
        <v>32</v>
      </c>
      <c r="C1399" s="9"/>
      <c r="D1399" s="9" t="s">
        <v>5394</v>
      </c>
      <c r="E1399" s="9"/>
      <c r="F1399" s="9" t="s">
        <v>5368</v>
      </c>
      <c r="G1399" s="9"/>
      <c r="H1399" s="9"/>
      <c r="I1399" s="9" t="s">
        <v>5395</v>
      </c>
      <c r="J1399" s="9" t="s">
        <v>5396</v>
      </c>
      <c r="K1399" s="9"/>
      <c r="L1399" s="9"/>
      <c r="M1399" s="11" t="s">
        <v>1631</v>
      </c>
      <c r="N1399" s="9"/>
      <c r="O1399" s="9"/>
      <c r="P1399" s="9"/>
      <c r="Q1399" s="9"/>
      <c r="R1399" s="9"/>
      <c r="S1399" s="9"/>
    </row>
    <row r="1400" spans="1:19" ht="17" x14ac:dyDescent="0.2">
      <c r="A1400" s="5" t="s">
        <v>5397</v>
      </c>
      <c r="B1400" s="9" t="s">
        <v>43</v>
      </c>
      <c r="C1400" s="9"/>
      <c r="D1400" s="9" t="s">
        <v>5398</v>
      </c>
      <c r="E1400" s="9"/>
      <c r="F1400" s="9" t="s">
        <v>5368</v>
      </c>
      <c r="G1400" s="9"/>
      <c r="H1400" s="9"/>
      <c r="I1400" s="9" t="s">
        <v>5399</v>
      </c>
      <c r="J1400" s="9" t="s">
        <v>5400</v>
      </c>
      <c r="K1400" s="9"/>
      <c r="L1400" s="9"/>
      <c r="M1400" s="9"/>
      <c r="N1400" s="9"/>
      <c r="O1400" s="9"/>
      <c r="P1400" s="9"/>
      <c r="Q1400" s="9"/>
      <c r="R1400" s="9"/>
      <c r="S1400" s="9"/>
    </row>
    <row r="1401" spans="1:19" ht="17" x14ac:dyDescent="0.2">
      <c r="A1401" s="5" t="s">
        <v>5401</v>
      </c>
      <c r="B1401" s="9" t="s">
        <v>2443</v>
      </c>
      <c r="C1401" s="9" t="s">
        <v>5402</v>
      </c>
      <c r="D1401" s="9" t="s">
        <v>5403</v>
      </c>
      <c r="E1401" s="9" t="s">
        <v>2644</v>
      </c>
      <c r="F1401" s="9" t="s">
        <v>5404</v>
      </c>
      <c r="G1401" s="9" t="s">
        <v>5405</v>
      </c>
      <c r="H1401" s="9" t="s">
        <v>5406</v>
      </c>
      <c r="I1401" s="9" t="s">
        <v>5407</v>
      </c>
      <c r="J1401" s="9"/>
      <c r="K1401" s="9"/>
      <c r="L1401" s="9" t="s">
        <v>2315</v>
      </c>
      <c r="M1401" s="9"/>
      <c r="N1401" s="9"/>
      <c r="O1401" s="9"/>
      <c r="P1401" s="9"/>
      <c r="Q1401" s="9"/>
      <c r="R1401" s="9"/>
      <c r="S1401" s="9"/>
    </row>
    <row r="1402" spans="1:19" ht="17" x14ac:dyDescent="0.2">
      <c r="A1402" s="5" t="s">
        <v>5408</v>
      </c>
      <c r="B1402" s="9" t="s">
        <v>43</v>
      </c>
      <c r="C1402" s="9"/>
      <c r="D1402" s="9" t="s">
        <v>5409</v>
      </c>
      <c r="E1402" s="9" t="s">
        <v>5335</v>
      </c>
      <c r="F1402" s="9" t="s">
        <v>5410</v>
      </c>
      <c r="G1402" s="9" t="s">
        <v>5411</v>
      </c>
      <c r="H1402" s="9" t="s">
        <v>5412</v>
      </c>
      <c r="I1402" s="9" t="s">
        <v>5413</v>
      </c>
      <c r="J1402" s="9"/>
      <c r="K1402" s="9"/>
      <c r="L1402" s="9"/>
      <c r="M1402" s="9"/>
      <c r="N1402" s="9"/>
      <c r="O1402" s="9"/>
      <c r="P1402" s="9"/>
      <c r="Q1402" s="9"/>
      <c r="R1402" s="9"/>
      <c r="S1402" s="9"/>
    </row>
    <row r="1403" spans="1:19" ht="17" x14ac:dyDescent="0.2">
      <c r="A1403" s="5" t="s">
        <v>5414</v>
      </c>
      <c r="B1403" s="9" t="s">
        <v>43</v>
      </c>
      <c r="C1403" s="9"/>
      <c r="D1403" s="9" t="s">
        <v>2371</v>
      </c>
      <c r="E1403" s="9"/>
      <c r="F1403" s="9" t="s">
        <v>5415</v>
      </c>
      <c r="G1403" s="9"/>
      <c r="H1403" s="9" t="s">
        <v>5415</v>
      </c>
      <c r="I1403" s="9" t="s">
        <v>5416</v>
      </c>
      <c r="J1403" s="9" t="s">
        <v>5417</v>
      </c>
      <c r="K1403" s="9"/>
      <c r="L1403" s="9"/>
      <c r="M1403" s="11" t="s">
        <v>1631</v>
      </c>
      <c r="N1403" s="9"/>
      <c r="O1403" s="9"/>
      <c r="P1403" s="9"/>
      <c r="Q1403" s="9"/>
      <c r="R1403" s="9"/>
      <c r="S1403" s="9"/>
    </row>
    <row r="1404" spans="1:19" ht="17" x14ac:dyDescent="0.2">
      <c r="A1404" s="5" t="s">
        <v>5418</v>
      </c>
      <c r="B1404" s="9" t="s">
        <v>43</v>
      </c>
      <c r="C1404" s="9" t="s">
        <v>4616</v>
      </c>
      <c r="D1404" s="9" t="s">
        <v>5419</v>
      </c>
      <c r="E1404" s="9"/>
      <c r="F1404" s="9" t="s">
        <v>4525</v>
      </c>
      <c r="G1404" s="9"/>
      <c r="H1404" s="9"/>
      <c r="I1404" s="9" t="s">
        <v>5420</v>
      </c>
      <c r="J1404" s="9" t="s">
        <v>5421</v>
      </c>
      <c r="K1404" s="9"/>
      <c r="L1404" s="9"/>
      <c r="M1404" s="9"/>
      <c r="N1404" s="9"/>
      <c r="O1404" s="9"/>
      <c r="P1404" s="9"/>
      <c r="Q1404" s="9"/>
      <c r="R1404" s="9"/>
      <c r="S1404" s="9"/>
    </row>
    <row r="1405" spans="1:19" ht="17" x14ac:dyDescent="0.2">
      <c r="A1405" s="5" t="s">
        <v>5422</v>
      </c>
      <c r="B1405" s="9" t="s">
        <v>43</v>
      </c>
      <c r="C1405" s="9"/>
      <c r="D1405" s="9" t="s">
        <v>5423</v>
      </c>
      <c r="E1405" s="9"/>
      <c r="F1405" s="9" t="s">
        <v>4525</v>
      </c>
      <c r="G1405" s="9" t="s">
        <v>4727</v>
      </c>
      <c r="H1405" s="9"/>
      <c r="I1405" s="9" t="s">
        <v>5424</v>
      </c>
      <c r="J1405" s="9" t="s">
        <v>5425</v>
      </c>
      <c r="K1405" s="9"/>
      <c r="L1405" s="9"/>
      <c r="M1405" s="9"/>
      <c r="N1405" s="9"/>
      <c r="O1405" s="9"/>
      <c r="P1405" s="9"/>
      <c r="Q1405" s="9"/>
      <c r="R1405" s="9"/>
      <c r="S1405" s="9"/>
    </row>
    <row r="1406" spans="1:19" ht="17" x14ac:dyDescent="0.2">
      <c r="A1406" s="5" t="s">
        <v>5426</v>
      </c>
      <c r="B1406" s="9" t="s">
        <v>128</v>
      </c>
      <c r="C1406" s="9" t="s">
        <v>2789</v>
      </c>
      <c r="D1406" s="9" t="s">
        <v>5427</v>
      </c>
      <c r="E1406" s="9"/>
      <c r="F1406" s="9" t="s">
        <v>5428</v>
      </c>
      <c r="G1406" s="9" t="s">
        <v>2644</v>
      </c>
      <c r="H1406" s="9"/>
      <c r="I1406" s="9" t="s">
        <v>5429</v>
      </c>
      <c r="J1406" s="9" t="s">
        <v>5430</v>
      </c>
      <c r="K1406" s="9"/>
      <c r="L1406" s="9" t="s">
        <v>5431</v>
      </c>
      <c r="M1406" s="9" t="s">
        <v>5432</v>
      </c>
      <c r="N1406" s="9"/>
      <c r="O1406" s="9"/>
      <c r="P1406" s="9"/>
      <c r="Q1406" s="9"/>
      <c r="R1406" s="9"/>
      <c r="S1406" s="9"/>
    </row>
    <row r="1407" spans="1:19" ht="17" x14ac:dyDescent="0.2">
      <c r="A1407" s="5" t="s">
        <v>5433</v>
      </c>
      <c r="B1407" s="9" t="s">
        <v>2443</v>
      </c>
      <c r="C1407" s="9"/>
      <c r="D1407" s="9" t="s">
        <v>5434</v>
      </c>
      <c r="E1407" s="9"/>
      <c r="F1407" s="9" t="s">
        <v>2822</v>
      </c>
      <c r="G1407" s="9" t="s">
        <v>3441</v>
      </c>
      <c r="H1407" s="9" t="s">
        <v>2605</v>
      </c>
      <c r="I1407" s="9" t="s">
        <v>5435</v>
      </c>
      <c r="J1407" s="9" t="s">
        <v>5436</v>
      </c>
      <c r="K1407" s="9"/>
      <c r="L1407" s="9"/>
      <c r="M1407" s="11" t="s">
        <v>1631</v>
      </c>
      <c r="N1407" s="9"/>
      <c r="O1407" s="9"/>
      <c r="P1407" s="9"/>
      <c r="Q1407" s="9"/>
      <c r="R1407" s="9"/>
      <c r="S1407" s="9"/>
    </row>
    <row r="1408" spans="1:19" ht="17" x14ac:dyDescent="0.2">
      <c r="A1408" s="5" t="s">
        <v>5437</v>
      </c>
      <c r="B1408" s="9" t="s">
        <v>32</v>
      </c>
      <c r="C1408" s="9"/>
      <c r="D1408" s="9" t="s">
        <v>5438</v>
      </c>
      <c r="E1408" s="9" t="s">
        <v>5439</v>
      </c>
      <c r="F1408" s="9" t="s">
        <v>5440</v>
      </c>
      <c r="G1408" s="9" t="s">
        <v>5441</v>
      </c>
      <c r="H1408" s="9" t="s">
        <v>5415</v>
      </c>
      <c r="I1408" s="9" t="s">
        <v>5442</v>
      </c>
      <c r="J1408" s="9" t="s">
        <v>5443</v>
      </c>
      <c r="K1408" s="9"/>
      <c r="L1408" s="9"/>
      <c r="M1408" s="9" t="s">
        <v>5444</v>
      </c>
      <c r="N1408" s="9"/>
      <c r="O1408" s="9"/>
      <c r="P1408" s="9"/>
      <c r="Q1408" s="9"/>
      <c r="R1408" s="9"/>
      <c r="S1408" s="9"/>
    </row>
    <row r="1409" spans="1:19" ht="17" x14ac:dyDescent="0.2">
      <c r="A1409" s="5" t="s">
        <v>5445</v>
      </c>
      <c r="B1409" s="9" t="s">
        <v>128</v>
      </c>
      <c r="C1409" s="9" t="s">
        <v>2699</v>
      </c>
      <c r="D1409" s="9" t="s">
        <v>5446</v>
      </c>
      <c r="E1409" s="9" t="s">
        <v>5059</v>
      </c>
      <c r="F1409" s="9" t="s">
        <v>5447</v>
      </c>
      <c r="G1409" s="9"/>
      <c r="H1409" s="9"/>
      <c r="I1409" s="9" t="s">
        <v>5448</v>
      </c>
      <c r="J1409" s="9" t="s">
        <v>5449</v>
      </c>
      <c r="K1409" s="9"/>
      <c r="L1409" s="9" t="s">
        <v>5450</v>
      </c>
      <c r="M1409" s="9" t="s">
        <v>4804</v>
      </c>
      <c r="N1409" s="9"/>
      <c r="O1409" s="9"/>
      <c r="P1409" s="9"/>
      <c r="Q1409" s="9"/>
      <c r="R1409" s="9"/>
      <c r="S1409" s="9"/>
    </row>
    <row r="1410" spans="1:19" ht="17" x14ac:dyDescent="0.2">
      <c r="A1410" s="5" t="s">
        <v>5451</v>
      </c>
      <c r="B1410" s="9" t="s">
        <v>43</v>
      </c>
      <c r="C1410" s="9"/>
      <c r="D1410" s="9" t="s">
        <v>5452</v>
      </c>
      <c r="E1410" s="9"/>
      <c r="F1410" s="9" t="s">
        <v>5453</v>
      </c>
      <c r="G1410" s="9" t="s">
        <v>5454</v>
      </c>
      <c r="H1410" s="9" t="s">
        <v>5455</v>
      </c>
      <c r="I1410" s="9" t="s">
        <v>5456</v>
      </c>
      <c r="J1410" s="9"/>
      <c r="K1410" s="9"/>
      <c r="L1410" s="11" t="s">
        <v>1631</v>
      </c>
      <c r="M1410" s="9"/>
      <c r="N1410" s="9"/>
      <c r="O1410" s="9"/>
      <c r="P1410" s="9"/>
      <c r="Q1410" s="9"/>
      <c r="R1410" s="9"/>
      <c r="S1410" s="9"/>
    </row>
    <row r="1411" spans="1:19" ht="17" x14ac:dyDescent="0.2">
      <c r="A1411" s="5" t="s">
        <v>5457</v>
      </c>
      <c r="B1411" s="9" t="s">
        <v>128</v>
      </c>
      <c r="C1411" s="9"/>
      <c r="D1411" s="9" t="s">
        <v>5458</v>
      </c>
      <c r="E1411" s="9" t="s">
        <v>2791</v>
      </c>
      <c r="F1411" s="9"/>
      <c r="G1411" s="9" t="s">
        <v>5459</v>
      </c>
      <c r="H1411" s="9" t="s">
        <v>5460</v>
      </c>
      <c r="I1411" s="9" t="s">
        <v>5461</v>
      </c>
      <c r="J1411" s="9" t="s">
        <v>5462</v>
      </c>
      <c r="K1411" s="9"/>
      <c r="L1411" s="9" t="s">
        <v>5463</v>
      </c>
      <c r="M1411" s="9"/>
      <c r="N1411" s="9"/>
      <c r="O1411" s="9"/>
      <c r="P1411" s="9"/>
      <c r="Q1411" s="9"/>
      <c r="R1411" s="9"/>
      <c r="S1411" s="9"/>
    </row>
    <row r="1412" spans="1:19" ht="17" x14ac:dyDescent="0.2">
      <c r="A1412" s="5" t="s">
        <v>5464</v>
      </c>
      <c r="B1412" s="9" t="s">
        <v>147</v>
      </c>
      <c r="C1412" s="9"/>
      <c r="D1412" s="9" t="s">
        <v>5465</v>
      </c>
      <c r="E1412" s="9"/>
      <c r="F1412" s="9" t="s">
        <v>5466</v>
      </c>
      <c r="G1412" s="9"/>
      <c r="H1412" s="9"/>
      <c r="I1412" s="9" t="s">
        <v>5467</v>
      </c>
      <c r="J1412" s="9" t="s">
        <v>5468</v>
      </c>
      <c r="K1412" s="9"/>
      <c r="L1412" s="9"/>
      <c r="M1412" s="9"/>
      <c r="N1412" s="9"/>
      <c r="O1412" s="9"/>
      <c r="P1412" s="9"/>
      <c r="Q1412" s="9"/>
      <c r="R1412" s="9"/>
      <c r="S1412" s="9"/>
    </row>
    <row r="1413" spans="1:19" ht="17" x14ac:dyDescent="0.2">
      <c r="A1413" s="5" t="s">
        <v>5469</v>
      </c>
      <c r="B1413" s="9" t="s">
        <v>147</v>
      </c>
      <c r="C1413" s="9" t="s">
        <v>2699</v>
      </c>
      <c r="D1413" s="9" t="s">
        <v>5470</v>
      </c>
      <c r="E1413" s="9" t="s">
        <v>2915</v>
      </c>
      <c r="F1413" s="9"/>
      <c r="G1413" s="9" t="s">
        <v>5471</v>
      </c>
      <c r="H1413" s="9" t="s">
        <v>5472</v>
      </c>
      <c r="I1413" s="9" t="s">
        <v>5473</v>
      </c>
      <c r="J1413" s="9"/>
      <c r="K1413" s="9"/>
      <c r="L1413" s="11" t="s">
        <v>1631</v>
      </c>
      <c r="M1413" s="9"/>
      <c r="N1413" s="9"/>
      <c r="O1413" s="9"/>
      <c r="P1413" s="9"/>
      <c r="Q1413" s="9"/>
      <c r="R1413" s="9"/>
      <c r="S1413" s="9"/>
    </row>
    <row r="1414" spans="1:19" ht="17" x14ac:dyDescent="0.2">
      <c r="A1414" s="5" t="s">
        <v>5474</v>
      </c>
      <c r="B1414" s="9" t="s">
        <v>128</v>
      </c>
      <c r="C1414" s="9"/>
      <c r="D1414" s="9" t="s">
        <v>5475</v>
      </c>
      <c r="E1414" s="9"/>
      <c r="F1414" s="9" t="s">
        <v>5476</v>
      </c>
      <c r="G1414" s="9"/>
      <c r="H1414" s="9" t="s">
        <v>5477</v>
      </c>
      <c r="I1414" s="9" t="s">
        <v>5478</v>
      </c>
      <c r="J1414" s="9" t="s">
        <v>5479</v>
      </c>
      <c r="K1414" s="9"/>
      <c r="L1414" s="9" t="s">
        <v>5480</v>
      </c>
      <c r="M1414" s="9" t="s">
        <v>5481</v>
      </c>
      <c r="N1414" s="9"/>
      <c r="O1414" s="9"/>
      <c r="P1414" s="9"/>
      <c r="Q1414" s="9"/>
      <c r="R1414" s="9"/>
      <c r="S1414" s="9"/>
    </row>
    <row r="1415" spans="1:19" ht="17" x14ac:dyDescent="0.2">
      <c r="A1415" s="5" t="s">
        <v>5482</v>
      </c>
      <c r="B1415" s="9" t="s">
        <v>2443</v>
      </c>
      <c r="C1415" s="9"/>
      <c r="D1415" s="9" t="s">
        <v>5483</v>
      </c>
      <c r="E1415" s="9" t="s">
        <v>5484</v>
      </c>
      <c r="F1415" s="9" t="s">
        <v>3711</v>
      </c>
      <c r="G1415" s="9" t="s">
        <v>5485</v>
      </c>
      <c r="H1415" s="9" t="s">
        <v>3448</v>
      </c>
      <c r="I1415" s="9" t="s">
        <v>5486</v>
      </c>
      <c r="J1415" s="9" t="s">
        <v>5487</v>
      </c>
      <c r="K1415" s="9"/>
      <c r="L1415" s="9"/>
      <c r="M1415" s="9" t="s">
        <v>5488</v>
      </c>
      <c r="N1415" s="9"/>
      <c r="O1415" s="9"/>
      <c r="P1415" s="9"/>
      <c r="Q1415" s="9"/>
      <c r="R1415" s="9"/>
      <c r="S1415" s="9"/>
    </row>
    <row r="1416" spans="1:19" ht="17" x14ac:dyDescent="0.2">
      <c r="A1416" s="5" t="s">
        <v>5489</v>
      </c>
      <c r="B1416" s="9" t="s">
        <v>32</v>
      </c>
      <c r="C1416" s="9" t="s">
        <v>4500</v>
      </c>
      <c r="D1416" s="9" t="s">
        <v>5490</v>
      </c>
      <c r="E1416" s="9"/>
      <c r="F1416" s="9" t="s">
        <v>3883</v>
      </c>
      <c r="G1416" s="9" t="s">
        <v>2915</v>
      </c>
      <c r="H1416" s="9"/>
      <c r="I1416" s="9" t="s">
        <v>5491</v>
      </c>
      <c r="J1416" s="9" t="s">
        <v>5492</v>
      </c>
      <c r="K1416" s="9"/>
      <c r="L1416" s="9"/>
      <c r="M1416" s="11" t="s">
        <v>1631</v>
      </c>
      <c r="N1416" s="9"/>
      <c r="O1416" s="9"/>
      <c r="P1416" s="9"/>
      <c r="Q1416" s="9"/>
      <c r="R1416" s="9"/>
      <c r="S1416" s="9"/>
    </row>
    <row r="1417" spans="1:19" ht="17" x14ac:dyDescent="0.2">
      <c r="A1417" s="5" t="s">
        <v>5493</v>
      </c>
      <c r="B1417" s="9" t="s">
        <v>43</v>
      </c>
      <c r="C1417" s="9" t="s">
        <v>5494</v>
      </c>
      <c r="D1417" s="9" t="s">
        <v>5495</v>
      </c>
      <c r="E1417" s="9"/>
      <c r="F1417" s="9" t="s">
        <v>5496</v>
      </c>
      <c r="G1417" s="9"/>
      <c r="H1417" s="9" t="s">
        <v>5497</v>
      </c>
      <c r="I1417" s="9" t="s">
        <v>5498</v>
      </c>
      <c r="J1417" s="9" t="s">
        <v>5499</v>
      </c>
      <c r="K1417" s="9"/>
      <c r="L1417" s="9"/>
      <c r="M1417" s="9"/>
      <c r="N1417" s="9"/>
      <c r="O1417" s="9"/>
      <c r="P1417" s="9"/>
      <c r="Q1417" s="9"/>
      <c r="R1417" s="9"/>
      <c r="S1417" s="9"/>
    </row>
    <row r="1418" spans="1:19" ht="17" x14ac:dyDescent="0.2">
      <c r="A1418" s="5" t="s">
        <v>5500</v>
      </c>
      <c r="B1418" s="9" t="s">
        <v>128</v>
      </c>
      <c r="C1418" s="9"/>
      <c r="D1418" s="9" t="s">
        <v>5501</v>
      </c>
      <c r="E1418" s="9" t="s">
        <v>5502</v>
      </c>
      <c r="F1418" s="9" t="s">
        <v>4823</v>
      </c>
      <c r="G1418" s="9" t="s">
        <v>4824</v>
      </c>
      <c r="H1418" s="9" t="s">
        <v>5503</v>
      </c>
      <c r="I1418" s="9" t="s">
        <v>5504</v>
      </c>
      <c r="J1418" s="9" t="s">
        <v>5505</v>
      </c>
      <c r="K1418" s="9"/>
      <c r="L1418" s="9" t="s">
        <v>5506</v>
      </c>
      <c r="M1418" s="9" t="s">
        <v>4940</v>
      </c>
      <c r="N1418" s="9"/>
      <c r="O1418" s="9"/>
      <c r="P1418" s="9"/>
      <c r="Q1418" s="9"/>
      <c r="R1418" s="9"/>
      <c r="S1418" s="9"/>
    </row>
    <row r="1419" spans="1:19" ht="17" x14ac:dyDescent="0.2">
      <c r="A1419" s="5" t="s">
        <v>5507</v>
      </c>
      <c r="B1419" s="9" t="s">
        <v>43</v>
      </c>
      <c r="C1419" s="9"/>
      <c r="D1419" s="9" t="s">
        <v>5508</v>
      </c>
      <c r="E1419" s="9"/>
      <c r="F1419" s="9" t="s">
        <v>2577</v>
      </c>
      <c r="G1419" s="9"/>
      <c r="H1419" s="9" t="s">
        <v>5509</v>
      </c>
      <c r="I1419" s="9" t="s">
        <v>5510</v>
      </c>
      <c r="J1419" s="9" t="s">
        <v>5511</v>
      </c>
      <c r="K1419" s="9"/>
      <c r="L1419" s="9"/>
      <c r="M1419" s="9"/>
      <c r="N1419" s="9"/>
      <c r="O1419" s="9"/>
      <c r="P1419" s="9"/>
      <c r="Q1419" s="9"/>
      <c r="R1419" s="9"/>
      <c r="S1419" s="9"/>
    </row>
    <row r="1420" spans="1:19" ht="17" x14ac:dyDescent="0.2">
      <c r="A1420" s="5" t="s">
        <v>5512</v>
      </c>
      <c r="B1420" s="9" t="s">
        <v>147</v>
      </c>
      <c r="C1420" s="9"/>
      <c r="D1420" s="9" t="s">
        <v>5513</v>
      </c>
      <c r="E1420" s="9"/>
      <c r="F1420" s="9" t="s">
        <v>2524</v>
      </c>
      <c r="G1420" s="9" t="s">
        <v>5514</v>
      </c>
      <c r="H1420" s="9" t="s">
        <v>5515</v>
      </c>
      <c r="I1420" s="9" t="s">
        <v>5516</v>
      </c>
      <c r="J1420" s="9" t="s">
        <v>5517</v>
      </c>
      <c r="K1420" s="9"/>
      <c r="L1420" s="9"/>
      <c r="M1420" s="11" t="s">
        <v>1631</v>
      </c>
      <c r="N1420" s="9"/>
      <c r="O1420" s="9"/>
      <c r="P1420" s="9"/>
      <c r="Q1420" s="9"/>
      <c r="R1420" s="9"/>
      <c r="S1420" s="9"/>
    </row>
    <row r="1421" spans="1:19" ht="17" x14ac:dyDescent="0.2">
      <c r="A1421" s="5" t="s">
        <v>5518</v>
      </c>
      <c r="B1421" s="9" t="s">
        <v>128</v>
      </c>
      <c r="C1421" s="9" t="s">
        <v>4616</v>
      </c>
      <c r="D1421" s="9" t="s">
        <v>5519</v>
      </c>
      <c r="E1421" s="9"/>
      <c r="F1421" s="9" t="s">
        <v>5520</v>
      </c>
      <c r="G1421" s="9" t="s">
        <v>4470</v>
      </c>
      <c r="H1421" s="9"/>
      <c r="I1421" s="9" t="s">
        <v>5521</v>
      </c>
      <c r="J1421" s="9" t="s">
        <v>5522</v>
      </c>
      <c r="K1421" s="9"/>
      <c r="L1421" s="9" t="s">
        <v>5523</v>
      </c>
      <c r="M1421" s="9" t="s">
        <v>4505</v>
      </c>
      <c r="N1421" s="9"/>
      <c r="O1421" s="9"/>
      <c r="P1421" s="9"/>
      <c r="Q1421" s="9"/>
      <c r="R1421" s="9"/>
      <c r="S1421" s="9"/>
    </row>
    <row r="1422" spans="1:19" ht="17" x14ac:dyDescent="0.2">
      <c r="A1422" s="5" t="s">
        <v>5524</v>
      </c>
      <c r="B1422" s="9" t="s">
        <v>128</v>
      </c>
      <c r="C1422" s="9" t="s">
        <v>4616</v>
      </c>
      <c r="D1422" s="9" t="s">
        <v>5525</v>
      </c>
      <c r="E1422" s="9" t="s">
        <v>5526</v>
      </c>
      <c r="F1422" s="9"/>
      <c r="G1422" s="9" t="s">
        <v>5527</v>
      </c>
      <c r="H1422" s="9" t="s">
        <v>5528</v>
      </c>
      <c r="I1422" s="9" t="s">
        <v>5529</v>
      </c>
      <c r="J1422" s="9"/>
      <c r="K1422" s="9"/>
      <c r="L1422" s="9" t="s">
        <v>5530</v>
      </c>
      <c r="M1422" s="9"/>
      <c r="N1422" s="9"/>
      <c r="O1422" s="9"/>
      <c r="P1422" s="9"/>
      <c r="Q1422" s="9"/>
      <c r="R1422" s="9"/>
      <c r="S1422" s="9"/>
    </row>
    <row r="1423" spans="1:19" ht="17" x14ac:dyDescent="0.2">
      <c r="A1423" s="5" t="s">
        <v>5531</v>
      </c>
      <c r="B1423" s="9" t="s">
        <v>32</v>
      </c>
      <c r="C1423" s="9" t="s">
        <v>4616</v>
      </c>
      <c r="D1423" s="9" t="s">
        <v>5532</v>
      </c>
      <c r="E1423" s="9"/>
      <c r="F1423" s="9" t="s">
        <v>4689</v>
      </c>
      <c r="G1423" s="9" t="s">
        <v>5533</v>
      </c>
      <c r="H1423" s="9" t="s">
        <v>5534</v>
      </c>
      <c r="I1423" s="9" t="s">
        <v>5535</v>
      </c>
      <c r="J1423" s="9"/>
      <c r="K1423" s="9"/>
      <c r="L1423" s="11" t="s">
        <v>1631</v>
      </c>
      <c r="M1423" s="9"/>
      <c r="N1423" s="9"/>
      <c r="O1423" s="9"/>
      <c r="P1423" s="9"/>
      <c r="Q1423" s="9"/>
      <c r="R1423" s="9"/>
      <c r="S1423" s="9"/>
    </row>
    <row r="1424" spans="1:19" ht="17" x14ac:dyDescent="0.2">
      <c r="A1424" s="5" t="s">
        <v>5536</v>
      </c>
      <c r="B1424" s="9" t="s">
        <v>2443</v>
      </c>
      <c r="C1424" s="9" t="s">
        <v>4616</v>
      </c>
      <c r="D1424" s="9" t="s">
        <v>5537</v>
      </c>
      <c r="E1424" s="9" t="s">
        <v>5538</v>
      </c>
      <c r="F1424" s="9"/>
      <c r="G1424" s="9"/>
      <c r="H1424" s="9" t="s">
        <v>5539</v>
      </c>
      <c r="I1424" s="9" t="s">
        <v>5540</v>
      </c>
      <c r="J1424" s="9"/>
      <c r="K1424" s="9"/>
      <c r="L1424" s="11" t="s">
        <v>1631</v>
      </c>
      <c r="M1424" s="9"/>
      <c r="N1424" s="9"/>
      <c r="O1424" s="9"/>
      <c r="P1424" s="9"/>
      <c r="Q1424" s="9"/>
      <c r="R1424" s="9"/>
      <c r="S1424" s="9"/>
    </row>
    <row r="1425" spans="1:19" ht="17" x14ac:dyDescent="0.2">
      <c r="A1425" s="5" t="s">
        <v>5541</v>
      </c>
      <c r="B1425" s="9" t="s">
        <v>43</v>
      </c>
      <c r="C1425" s="9"/>
      <c r="D1425" s="9" t="s">
        <v>5542</v>
      </c>
      <c r="E1425" s="9"/>
      <c r="F1425" s="9" t="s">
        <v>5543</v>
      </c>
      <c r="G1425" s="9" t="s">
        <v>4525</v>
      </c>
      <c r="H1425" s="9"/>
      <c r="I1425" s="9" t="s">
        <v>5544</v>
      </c>
      <c r="J1425" s="9" t="s">
        <v>5545</v>
      </c>
      <c r="K1425" s="9"/>
      <c r="L1425" s="9"/>
      <c r="M1425" s="9"/>
      <c r="N1425" s="9"/>
      <c r="O1425" s="9"/>
      <c r="P1425" s="9"/>
      <c r="Q1425" s="9"/>
      <c r="R1425" s="9"/>
      <c r="S1425" s="9"/>
    </row>
    <row r="1426" spans="1:19" ht="17" x14ac:dyDescent="0.2">
      <c r="A1426" s="5" t="s">
        <v>5546</v>
      </c>
      <c r="B1426" s="9" t="s">
        <v>128</v>
      </c>
      <c r="C1426" s="9"/>
      <c r="D1426" s="9" t="s">
        <v>5547</v>
      </c>
      <c r="E1426" s="9" t="s">
        <v>5548</v>
      </c>
      <c r="F1426" s="9" t="s">
        <v>4872</v>
      </c>
      <c r="G1426" s="9"/>
      <c r="H1426" s="9"/>
      <c r="I1426" s="9" t="s">
        <v>5549</v>
      </c>
      <c r="J1426" s="9" t="s">
        <v>5550</v>
      </c>
      <c r="K1426" s="9"/>
      <c r="L1426" s="9" t="s">
        <v>5551</v>
      </c>
      <c r="M1426" s="9" t="s">
        <v>4804</v>
      </c>
      <c r="N1426" s="9"/>
      <c r="O1426" s="9"/>
      <c r="P1426" s="9"/>
      <c r="Q1426" s="9"/>
      <c r="R1426" s="9"/>
      <c r="S1426" s="9"/>
    </row>
    <row r="1427" spans="1:19" ht="17" x14ac:dyDescent="0.2">
      <c r="A1427" s="5" t="s">
        <v>5552</v>
      </c>
      <c r="B1427" s="9" t="s">
        <v>128</v>
      </c>
      <c r="C1427" s="9" t="s">
        <v>4317</v>
      </c>
      <c r="D1427" s="9" t="s">
        <v>5553</v>
      </c>
      <c r="E1427" s="9" t="s">
        <v>5059</v>
      </c>
      <c r="F1427" s="9" t="s">
        <v>4872</v>
      </c>
      <c r="G1427" s="9"/>
      <c r="H1427" s="9"/>
      <c r="I1427" s="9" t="s">
        <v>5554</v>
      </c>
      <c r="J1427" s="9" t="s">
        <v>5555</v>
      </c>
      <c r="K1427" s="9"/>
      <c r="L1427" s="9" t="s">
        <v>5556</v>
      </c>
      <c r="M1427" s="9" t="s">
        <v>5557</v>
      </c>
      <c r="N1427" s="9"/>
      <c r="O1427" s="9"/>
      <c r="P1427" s="9"/>
      <c r="Q1427" s="9"/>
      <c r="R1427" s="9"/>
      <c r="S1427" s="9"/>
    </row>
    <row r="1428" spans="1:19" ht="17" x14ac:dyDescent="0.2">
      <c r="A1428" s="5" t="s">
        <v>5558</v>
      </c>
      <c r="B1428" s="9" t="s">
        <v>128</v>
      </c>
      <c r="C1428" s="9" t="s">
        <v>5559</v>
      </c>
      <c r="D1428" s="9" t="s">
        <v>5560</v>
      </c>
      <c r="E1428" s="9" t="s">
        <v>5561</v>
      </c>
      <c r="F1428" s="9" t="s">
        <v>4872</v>
      </c>
      <c r="G1428" s="9"/>
      <c r="H1428" s="9"/>
      <c r="I1428" s="9" t="s">
        <v>5562</v>
      </c>
      <c r="J1428" s="9" t="s">
        <v>5563</v>
      </c>
      <c r="K1428" s="9"/>
      <c r="L1428" s="9" t="s">
        <v>5564</v>
      </c>
      <c r="M1428" s="9" t="s">
        <v>4622</v>
      </c>
      <c r="N1428" s="9"/>
      <c r="O1428" s="9"/>
      <c r="P1428" s="9"/>
      <c r="Q1428" s="9"/>
      <c r="R1428" s="9"/>
      <c r="S1428" s="9"/>
    </row>
    <row r="1429" spans="1:19" ht="17" x14ac:dyDescent="0.2">
      <c r="A1429" s="5" t="s">
        <v>5565</v>
      </c>
      <c r="B1429" s="9" t="s">
        <v>128</v>
      </c>
      <c r="C1429" s="9"/>
      <c r="D1429" s="9" t="s">
        <v>5566</v>
      </c>
      <c r="E1429" s="9" t="s">
        <v>5567</v>
      </c>
      <c r="F1429" s="9" t="s">
        <v>3628</v>
      </c>
      <c r="G1429" s="9" t="s">
        <v>4872</v>
      </c>
      <c r="H1429" s="9"/>
      <c r="I1429" s="9" t="s">
        <v>5568</v>
      </c>
      <c r="J1429" s="9" t="s">
        <v>5569</v>
      </c>
      <c r="K1429" s="9"/>
      <c r="L1429" s="9" t="s">
        <v>5570</v>
      </c>
      <c r="M1429" s="9" t="s">
        <v>4622</v>
      </c>
      <c r="N1429" s="9"/>
      <c r="O1429" s="9"/>
      <c r="P1429" s="9"/>
      <c r="Q1429" s="9"/>
      <c r="R1429" s="9"/>
      <c r="S1429" s="9"/>
    </row>
    <row r="1430" spans="1:19" ht="17" x14ac:dyDescent="0.2">
      <c r="A1430" s="5" t="s">
        <v>5578</v>
      </c>
      <c r="B1430" s="9" t="s">
        <v>32</v>
      </c>
      <c r="C1430" s="9"/>
      <c r="D1430" s="9" t="s">
        <v>5579</v>
      </c>
      <c r="E1430" s="9" t="s">
        <v>3332</v>
      </c>
      <c r="F1430" s="9"/>
      <c r="G1430" s="9" t="s">
        <v>5574</v>
      </c>
      <c r="H1430" s="9" t="s">
        <v>5580</v>
      </c>
      <c r="I1430" s="9" t="s">
        <v>5581</v>
      </c>
      <c r="J1430" s="9"/>
      <c r="K1430" s="9"/>
      <c r="L1430" s="11" t="s">
        <v>1631</v>
      </c>
      <c r="M1430" s="9"/>
      <c r="N1430" s="9"/>
      <c r="O1430" s="9"/>
      <c r="P1430" s="9"/>
      <c r="Q1430" s="9"/>
      <c r="R1430" s="9"/>
      <c r="S1430" s="9"/>
    </row>
    <row r="1431" spans="1:19" ht="17" x14ac:dyDescent="0.2">
      <c r="A1431" s="5" t="s">
        <v>5582</v>
      </c>
      <c r="B1431" s="9" t="s">
        <v>128</v>
      </c>
      <c r="C1431" s="9" t="s">
        <v>4616</v>
      </c>
      <c r="D1431" s="9" t="s">
        <v>5583</v>
      </c>
      <c r="E1431" s="9"/>
      <c r="F1431" s="9" t="s">
        <v>4221</v>
      </c>
      <c r="G1431" s="9" t="s">
        <v>5584</v>
      </c>
      <c r="H1431" s="9"/>
      <c r="I1431" s="9" t="s">
        <v>5585</v>
      </c>
      <c r="J1431" s="9" t="s">
        <v>5586</v>
      </c>
      <c r="K1431" s="9"/>
      <c r="L1431" s="9"/>
      <c r="M1431" s="11" t="s">
        <v>1631</v>
      </c>
      <c r="N1431" s="9"/>
      <c r="O1431" s="9"/>
      <c r="P1431" s="9"/>
      <c r="Q1431" s="9"/>
      <c r="R1431" s="9"/>
      <c r="S1431" s="9"/>
    </row>
    <row r="1432" spans="1:19" ht="17" x14ac:dyDescent="0.2">
      <c r="A1432" s="5" t="s">
        <v>5587</v>
      </c>
      <c r="B1432" s="9" t="s">
        <v>128</v>
      </c>
      <c r="C1432" s="9"/>
      <c r="D1432" s="9" t="s">
        <v>5588</v>
      </c>
      <c r="E1432" s="9" t="s">
        <v>5589</v>
      </c>
      <c r="F1432" s="9" t="s">
        <v>5590</v>
      </c>
      <c r="G1432" s="9" t="s">
        <v>5591</v>
      </c>
      <c r="H1432" s="9" t="s">
        <v>5592</v>
      </c>
      <c r="I1432" s="9" t="s">
        <v>5593</v>
      </c>
      <c r="J1432" s="9" t="s">
        <v>5594</v>
      </c>
      <c r="K1432" s="9"/>
      <c r="L1432" s="9" t="s">
        <v>5595</v>
      </c>
      <c r="M1432" s="9" t="s">
        <v>5596</v>
      </c>
      <c r="N1432" s="9"/>
      <c r="O1432" s="9"/>
      <c r="P1432" s="9"/>
      <c r="Q1432" s="9"/>
      <c r="R1432" s="9"/>
      <c r="S1432" s="9"/>
    </row>
    <row r="1433" spans="1:19" ht="17" x14ac:dyDescent="0.2">
      <c r="A1433" s="5" t="s">
        <v>5597</v>
      </c>
      <c r="B1433" s="9" t="s">
        <v>147</v>
      </c>
      <c r="C1433" s="9"/>
      <c r="D1433" s="9" t="s">
        <v>5598</v>
      </c>
      <c r="E1433" s="9" t="s">
        <v>5335</v>
      </c>
      <c r="F1433" s="9" t="s">
        <v>5599</v>
      </c>
      <c r="G1433" s="9" t="s">
        <v>5600</v>
      </c>
      <c r="H1433" s="9" t="s">
        <v>5601</v>
      </c>
      <c r="I1433" s="9" t="s">
        <v>5602</v>
      </c>
      <c r="J1433" s="9"/>
      <c r="K1433" s="9"/>
      <c r="L1433" s="9" t="s">
        <v>5603</v>
      </c>
      <c r="M1433" s="9"/>
      <c r="N1433" s="9"/>
      <c r="O1433" s="9"/>
      <c r="P1433" s="9"/>
      <c r="Q1433" s="9"/>
      <c r="R1433" s="9"/>
      <c r="S1433" s="9"/>
    </row>
    <row r="1434" spans="1:19" ht="17" x14ac:dyDescent="0.2">
      <c r="A1434" s="5" t="s">
        <v>5604</v>
      </c>
      <c r="B1434" s="9" t="s">
        <v>43</v>
      </c>
      <c r="C1434" s="9"/>
      <c r="D1434" s="9" t="s">
        <v>5605</v>
      </c>
      <c r="E1434" s="9"/>
      <c r="F1434" s="9" t="s">
        <v>3743</v>
      </c>
      <c r="G1434" s="9"/>
      <c r="H1434" s="9"/>
      <c r="I1434" s="9" t="s">
        <v>5606</v>
      </c>
      <c r="J1434" s="9" t="s">
        <v>5607</v>
      </c>
      <c r="K1434" s="9"/>
      <c r="L1434" s="9"/>
      <c r="M1434" s="11" t="s">
        <v>1631</v>
      </c>
      <c r="N1434" s="9"/>
      <c r="O1434" s="9"/>
      <c r="P1434" s="9"/>
      <c r="Q1434" s="9"/>
      <c r="R1434" s="9"/>
      <c r="S1434" s="9"/>
    </row>
    <row r="1435" spans="1:19" ht="17" x14ac:dyDescent="0.2">
      <c r="A1435" s="5" t="s">
        <v>5608</v>
      </c>
      <c r="B1435" s="9" t="s">
        <v>43</v>
      </c>
      <c r="C1435" s="9"/>
      <c r="D1435" s="9" t="s">
        <v>5609</v>
      </c>
      <c r="E1435" s="9"/>
      <c r="F1435" s="9" t="s">
        <v>5610</v>
      </c>
      <c r="G1435" s="9"/>
      <c r="H1435" s="9"/>
      <c r="I1435" s="9" t="s">
        <v>5611</v>
      </c>
      <c r="J1435" s="9" t="s">
        <v>5612</v>
      </c>
      <c r="K1435" s="9"/>
      <c r="L1435" s="9"/>
      <c r="M1435" s="9"/>
      <c r="N1435" s="9"/>
      <c r="O1435" s="9"/>
      <c r="P1435" s="9"/>
      <c r="Q1435" s="9"/>
      <c r="R1435" s="9"/>
      <c r="S1435" s="9"/>
    </row>
    <row r="1436" spans="1:19" ht="17" x14ac:dyDescent="0.2">
      <c r="A1436" s="5" t="s">
        <v>5613</v>
      </c>
      <c r="B1436" s="9" t="s">
        <v>128</v>
      </c>
      <c r="C1436" s="9"/>
      <c r="D1436" s="9" t="s">
        <v>5614</v>
      </c>
      <c r="E1436" s="9" t="s">
        <v>5561</v>
      </c>
      <c r="F1436" s="9" t="s">
        <v>3628</v>
      </c>
      <c r="G1436" s="9" t="s">
        <v>5615</v>
      </c>
      <c r="H1436" s="9"/>
      <c r="I1436" s="9" t="s">
        <v>5616</v>
      </c>
      <c r="J1436" s="9" t="s">
        <v>5617</v>
      </c>
      <c r="K1436" s="9"/>
      <c r="L1436" s="9" t="s">
        <v>5618</v>
      </c>
      <c r="M1436" s="9" t="s">
        <v>4804</v>
      </c>
      <c r="N1436" s="9"/>
      <c r="O1436" s="9"/>
      <c r="P1436" s="9"/>
      <c r="Q1436" s="9"/>
      <c r="R1436" s="9"/>
      <c r="S1436" s="9"/>
    </row>
    <row r="1437" spans="1:19" ht="17" x14ac:dyDescent="0.2">
      <c r="A1437" s="5" t="s">
        <v>5619</v>
      </c>
      <c r="B1437" s="9" t="s">
        <v>43</v>
      </c>
      <c r="C1437" s="9"/>
      <c r="D1437" s="9" t="s">
        <v>5620</v>
      </c>
      <c r="E1437" s="9"/>
      <c r="F1437" s="9" t="s">
        <v>4221</v>
      </c>
      <c r="G1437" s="9"/>
      <c r="H1437" s="9" t="s">
        <v>4410</v>
      </c>
      <c r="I1437" s="9" t="s">
        <v>5621</v>
      </c>
      <c r="J1437" s="9" t="s">
        <v>5622</v>
      </c>
      <c r="K1437" s="9"/>
      <c r="L1437" s="9"/>
      <c r="M1437" s="9"/>
      <c r="N1437" s="9"/>
      <c r="O1437" s="9"/>
      <c r="P1437" s="9"/>
      <c r="Q1437" s="9"/>
      <c r="R1437" s="9"/>
      <c r="S1437" s="9"/>
    </row>
    <row r="1438" spans="1:19" ht="17" x14ac:dyDescent="0.2">
      <c r="A1438" s="5" t="s">
        <v>5623</v>
      </c>
      <c r="B1438" s="9" t="s">
        <v>43</v>
      </c>
      <c r="C1438" s="9" t="s">
        <v>2789</v>
      </c>
      <c r="D1438" s="9" t="s">
        <v>5624</v>
      </c>
      <c r="E1438" s="9" t="s">
        <v>5625</v>
      </c>
      <c r="F1438" s="9" t="s">
        <v>5626</v>
      </c>
      <c r="G1438" s="9"/>
      <c r="H1438" s="9" t="s">
        <v>5627</v>
      </c>
      <c r="I1438" s="9" t="s">
        <v>5628</v>
      </c>
      <c r="J1438" s="9"/>
      <c r="K1438" s="9"/>
      <c r="L1438" s="11" t="s">
        <v>1631</v>
      </c>
      <c r="M1438" s="9"/>
      <c r="N1438" s="9"/>
      <c r="O1438" s="9"/>
      <c r="P1438" s="9"/>
      <c r="Q1438" s="9"/>
      <c r="R1438" s="9"/>
      <c r="S1438" s="9"/>
    </row>
    <row r="1439" spans="1:19" ht="17" x14ac:dyDescent="0.2">
      <c r="A1439" s="5" t="s">
        <v>5629</v>
      </c>
      <c r="B1439" s="9" t="s">
        <v>43</v>
      </c>
      <c r="C1439" s="9" t="s">
        <v>4226</v>
      </c>
      <c r="D1439" s="9" t="s">
        <v>5630</v>
      </c>
      <c r="E1439" s="9"/>
      <c r="F1439" s="9" t="s">
        <v>5625</v>
      </c>
      <c r="G1439" s="9" t="s">
        <v>5626</v>
      </c>
      <c r="H1439" s="9"/>
      <c r="I1439" s="9" t="s">
        <v>5631</v>
      </c>
      <c r="J1439" s="9" t="s">
        <v>5632</v>
      </c>
      <c r="K1439" s="9"/>
      <c r="L1439" s="9"/>
      <c r="M1439" s="11" t="s">
        <v>1631</v>
      </c>
      <c r="N1439" s="9"/>
      <c r="O1439" s="9"/>
      <c r="P1439" s="9"/>
      <c r="Q1439" s="9"/>
      <c r="R1439" s="9"/>
      <c r="S1439" s="9"/>
    </row>
    <row r="1440" spans="1:19" ht="17" x14ac:dyDescent="0.2">
      <c r="A1440" s="5" t="s">
        <v>5633</v>
      </c>
      <c r="B1440" s="9" t="s">
        <v>43</v>
      </c>
      <c r="C1440" s="9"/>
      <c r="D1440" s="9" t="s">
        <v>5634</v>
      </c>
      <c r="E1440" s="9"/>
      <c r="F1440" s="9" t="s">
        <v>3711</v>
      </c>
      <c r="G1440" s="9"/>
      <c r="H1440" s="9"/>
      <c r="I1440" s="9" t="s">
        <v>5635</v>
      </c>
      <c r="J1440" s="9" t="s">
        <v>5636</v>
      </c>
      <c r="K1440" s="9"/>
      <c r="L1440" s="9"/>
      <c r="M1440" s="9"/>
      <c r="N1440" s="9"/>
      <c r="O1440" s="9"/>
      <c r="P1440" s="9"/>
      <c r="Q1440" s="9"/>
      <c r="R1440" s="9"/>
      <c r="S1440" s="9"/>
    </row>
    <row r="1441" spans="1:19" ht="17" x14ac:dyDescent="0.2">
      <c r="A1441" s="5" t="s">
        <v>5637</v>
      </c>
      <c r="B1441" s="9" t="s">
        <v>2443</v>
      </c>
      <c r="C1441" s="9"/>
      <c r="D1441" s="9" t="s">
        <v>5638</v>
      </c>
      <c r="E1441" s="9"/>
      <c r="F1441" s="9" t="s">
        <v>5639</v>
      </c>
      <c r="G1441" s="9"/>
      <c r="H1441" s="9"/>
      <c r="I1441" s="9" t="s">
        <v>5640</v>
      </c>
      <c r="J1441" s="9" t="s">
        <v>5641</v>
      </c>
      <c r="K1441" s="9"/>
      <c r="L1441" s="9"/>
      <c r="M1441" s="9" t="s">
        <v>5642</v>
      </c>
      <c r="N1441" s="9"/>
      <c r="O1441" s="9"/>
      <c r="P1441" s="9"/>
      <c r="Q1441" s="9"/>
      <c r="R1441" s="9"/>
      <c r="S1441" s="9"/>
    </row>
    <row r="1442" spans="1:19" ht="17" x14ac:dyDescent="0.2">
      <c r="A1442" s="5" t="s">
        <v>5643</v>
      </c>
      <c r="B1442" s="9" t="s">
        <v>43</v>
      </c>
      <c r="C1442" s="9" t="s">
        <v>2794</v>
      </c>
      <c r="D1442" s="9" t="s">
        <v>5644</v>
      </c>
      <c r="E1442" s="9"/>
      <c r="F1442" s="9" t="s">
        <v>2524</v>
      </c>
      <c r="G1442" s="9"/>
      <c r="H1442" s="9" t="s">
        <v>5645</v>
      </c>
      <c r="I1442" s="9" t="s">
        <v>5646</v>
      </c>
      <c r="J1442" s="9" t="s">
        <v>5647</v>
      </c>
      <c r="K1442" s="9"/>
      <c r="L1442" s="9"/>
      <c r="M1442" s="9"/>
      <c r="N1442" s="9"/>
      <c r="O1442" s="9"/>
      <c r="P1442" s="9"/>
      <c r="Q1442" s="9"/>
      <c r="R1442" s="9"/>
      <c r="S1442" s="9"/>
    </row>
    <row r="1443" spans="1:19" ht="17" x14ac:dyDescent="0.2">
      <c r="A1443" s="5" t="s">
        <v>5648</v>
      </c>
      <c r="B1443" s="9" t="s">
        <v>128</v>
      </c>
      <c r="C1443" s="9"/>
      <c r="D1443" s="9" t="s">
        <v>5649</v>
      </c>
      <c r="E1443" s="9" t="s">
        <v>5650</v>
      </c>
      <c r="F1443" s="9"/>
      <c r="G1443" s="9" t="s">
        <v>5651</v>
      </c>
      <c r="H1443" s="9" t="s">
        <v>5652</v>
      </c>
      <c r="I1443" s="9" t="s">
        <v>5653</v>
      </c>
      <c r="J1443" s="9" t="s">
        <v>5654</v>
      </c>
      <c r="K1443" s="9"/>
      <c r="L1443" s="11" t="s">
        <v>1631</v>
      </c>
      <c r="M1443" s="9"/>
      <c r="N1443" s="9"/>
      <c r="O1443" s="9"/>
      <c r="P1443" s="9"/>
      <c r="Q1443" s="9"/>
      <c r="R1443" s="9"/>
      <c r="S1443" s="9"/>
    </row>
    <row r="1444" spans="1:19" ht="17" x14ac:dyDescent="0.2">
      <c r="A1444" s="5" t="s">
        <v>5655</v>
      </c>
      <c r="B1444" s="9" t="s">
        <v>128</v>
      </c>
      <c r="C1444" s="9" t="s">
        <v>4616</v>
      </c>
      <c r="D1444" s="9" t="s">
        <v>5656</v>
      </c>
      <c r="E1444" s="9" t="s">
        <v>5590</v>
      </c>
      <c r="F1444" s="9" t="s">
        <v>5657</v>
      </c>
      <c r="G1444" s="9" t="s">
        <v>5592</v>
      </c>
      <c r="H1444" s="9" t="s">
        <v>5658</v>
      </c>
      <c r="I1444" s="9" t="s">
        <v>5659</v>
      </c>
      <c r="J1444" s="9" t="s">
        <v>5660</v>
      </c>
      <c r="K1444" s="9"/>
      <c r="L1444" s="9" t="s">
        <v>5661</v>
      </c>
      <c r="M1444" s="9"/>
      <c r="N1444" s="9"/>
      <c r="O1444" s="9"/>
      <c r="P1444" s="9"/>
      <c r="Q1444" s="9"/>
      <c r="R1444" s="9"/>
      <c r="S1444" s="9"/>
    </row>
    <row r="1445" spans="1:19" ht="17" x14ac:dyDescent="0.2">
      <c r="A1445" s="5" t="s">
        <v>5662</v>
      </c>
      <c r="B1445" s="9" t="s">
        <v>32</v>
      </c>
      <c r="C1445" s="9"/>
      <c r="D1445" s="9" t="s">
        <v>5663</v>
      </c>
      <c r="E1445" s="9" t="s">
        <v>5664</v>
      </c>
      <c r="F1445" s="9" t="s">
        <v>4030</v>
      </c>
      <c r="G1445" s="9" t="s">
        <v>4689</v>
      </c>
      <c r="H1445" s="9" t="s">
        <v>5665</v>
      </c>
      <c r="I1445" s="9" t="s">
        <v>5666</v>
      </c>
      <c r="J1445" s="9" t="s">
        <v>5667</v>
      </c>
      <c r="K1445" s="9"/>
      <c r="L1445" s="9"/>
      <c r="M1445" s="11" t="s">
        <v>1631</v>
      </c>
      <c r="N1445" s="9"/>
      <c r="O1445" s="9"/>
      <c r="P1445" s="9"/>
      <c r="Q1445" s="9"/>
      <c r="R1445" s="9"/>
      <c r="S1445" s="9"/>
    </row>
    <row r="1446" spans="1:19" ht="17" x14ac:dyDescent="0.2">
      <c r="A1446" s="5" t="s">
        <v>5668</v>
      </c>
      <c r="B1446" s="9" t="s">
        <v>32</v>
      </c>
      <c r="C1446" s="9"/>
      <c r="D1446" s="9" t="s">
        <v>5669</v>
      </c>
      <c r="E1446" s="9" t="s">
        <v>5670</v>
      </c>
      <c r="F1446" s="9" t="s">
        <v>5671</v>
      </c>
      <c r="G1446" s="9"/>
      <c r="H1446" s="9" t="s">
        <v>5672</v>
      </c>
      <c r="I1446" s="9" t="s">
        <v>5673</v>
      </c>
      <c r="J1446" s="9"/>
      <c r="K1446" s="9"/>
      <c r="L1446" s="9" t="s">
        <v>5674</v>
      </c>
      <c r="M1446" s="9"/>
      <c r="N1446" s="9"/>
      <c r="O1446" s="9"/>
      <c r="P1446" s="9"/>
      <c r="Q1446" s="9"/>
      <c r="R1446" s="9"/>
      <c r="S1446" s="9"/>
    </row>
    <row r="1447" spans="1:19" ht="17" x14ac:dyDescent="0.2">
      <c r="A1447" s="5" t="s">
        <v>5675</v>
      </c>
      <c r="B1447" s="9" t="s">
        <v>128</v>
      </c>
      <c r="C1447" s="9"/>
      <c r="D1447" s="9" t="s">
        <v>5676</v>
      </c>
      <c r="E1447" s="9" t="s">
        <v>5677</v>
      </c>
      <c r="F1447" s="9" t="s">
        <v>2479</v>
      </c>
      <c r="G1447" s="9" t="s">
        <v>5678</v>
      </c>
      <c r="H1447" s="9" t="s">
        <v>5679</v>
      </c>
      <c r="I1447" s="9" t="s">
        <v>5680</v>
      </c>
      <c r="J1447" s="9" t="s">
        <v>5681</v>
      </c>
      <c r="K1447" s="9"/>
      <c r="L1447" s="9" t="s">
        <v>5682</v>
      </c>
      <c r="M1447" s="9" t="s">
        <v>5683</v>
      </c>
      <c r="N1447" s="9"/>
      <c r="O1447" s="9"/>
      <c r="P1447" s="9"/>
      <c r="Q1447" s="9"/>
      <c r="R1447" s="9"/>
      <c r="S1447" s="9"/>
    </row>
    <row r="1448" spans="1:19" ht="17" x14ac:dyDescent="0.2">
      <c r="A1448" s="5" t="s">
        <v>5684</v>
      </c>
      <c r="B1448" s="9" t="s">
        <v>43</v>
      </c>
      <c r="C1448" s="9"/>
      <c r="D1448" s="9" t="s">
        <v>5685</v>
      </c>
      <c r="E1448" s="9"/>
      <c r="F1448" s="9" t="s">
        <v>5686</v>
      </c>
      <c r="G1448" s="9"/>
      <c r="H1448" s="9"/>
      <c r="I1448" s="9" t="s">
        <v>5687</v>
      </c>
      <c r="J1448" s="9" t="s">
        <v>5688</v>
      </c>
      <c r="K1448" s="9"/>
      <c r="L1448" s="9"/>
      <c r="M1448" s="9"/>
      <c r="N1448" s="9"/>
      <c r="O1448" s="9"/>
      <c r="P1448" s="9"/>
      <c r="Q1448" s="9"/>
      <c r="R1448" s="9"/>
      <c r="S1448" s="9"/>
    </row>
    <row r="1449" spans="1:19" ht="17" x14ac:dyDescent="0.2">
      <c r="A1449" s="5" t="s">
        <v>5689</v>
      </c>
      <c r="B1449" s="9" t="s">
        <v>128</v>
      </c>
      <c r="C1449" s="9" t="s">
        <v>4616</v>
      </c>
      <c r="D1449" s="9" t="s">
        <v>5690</v>
      </c>
      <c r="E1449" s="9" t="s">
        <v>4871</v>
      </c>
      <c r="F1449" s="9" t="s">
        <v>4877</v>
      </c>
      <c r="G1449" s="9" t="s">
        <v>5691</v>
      </c>
      <c r="H1449" s="9"/>
      <c r="I1449" s="9" t="s">
        <v>5692</v>
      </c>
      <c r="J1449" s="9" t="s">
        <v>5693</v>
      </c>
      <c r="K1449" s="9"/>
      <c r="L1449" s="9"/>
      <c r="M1449" s="9" t="s">
        <v>4804</v>
      </c>
      <c r="N1449" s="9"/>
      <c r="O1449" s="9"/>
      <c r="P1449" s="9"/>
      <c r="Q1449" s="9"/>
      <c r="R1449" s="9"/>
      <c r="S1449" s="9"/>
    </row>
    <row r="1450" spans="1:19" ht="17" x14ac:dyDescent="0.2">
      <c r="A1450" s="5" t="s">
        <v>5694</v>
      </c>
      <c r="B1450" s="9" t="s">
        <v>147</v>
      </c>
      <c r="C1450" s="9"/>
      <c r="D1450" s="9" t="s">
        <v>5695</v>
      </c>
      <c r="E1450" s="9" t="s">
        <v>2981</v>
      </c>
      <c r="F1450" s="9"/>
      <c r="G1450" s="9" t="s">
        <v>2981</v>
      </c>
      <c r="H1450" s="9" t="s">
        <v>5696</v>
      </c>
      <c r="I1450" s="9" t="s">
        <v>5697</v>
      </c>
      <c r="J1450" s="9"/>
      <c r="K1450" s="9"/>
      <c r="L1450" s="9" t="s">
        <v>5698</v>
      </c>
      <c r="M1450" s="9"/>
      <c r="N1450" s="9"/>
      <c r="O1450" s="9"/>
      <c r="P1450" s="9"/>
      <c r="Q1450" s="9"/>
      <c r="R1450" s="9"/>
      <c r="S1450" s="9"/>
    </row>
    <row r="1451" spans="1:19" ht="17" x14ac:dyDescent="0.2">
      <c r="A1451" s="5" t="s">
        <v>5699</v>
      </c>
      <c r="B1451" s="9" t="s">
        <v>2443</v>
      </c>
      <c r="C1451" s="9"/>
      <c r="D1451" s="9" t="s">
        <v>5700</v>
      </c>
      <c r="E1451" s="9" t="s">
        <v>5701</v>
      </c>
      <c r="F1451" s="9" t="s">
        <v>3628</v>
      </c>
      <c r="G1451" s="9"/>
      <c r="H1451" s="9" t="s">
        <v>5702</v>
      </c>
      <c r="I1451" s="9" t="s">
        <v>5703</v>
      </c>
      <c r="J1451" s="9" t="s">
        <v>5704</v>
      </c>
      <c r="K1451" s="9"/>
      <c r="L1451" s="9"/>
      <c r="M1451" s="9" t="s">
        <v>5705</v>
      </c>
      <c r="N1451" s="9"/>
      <c r="O1451" s="9"/>
      <c r="P1451" s="9"/>
      <c r="Q1451" s="9"/>
      <c r="R1451" s="9"/>
      <c r="S1451" s="9"/>
    </row>
    <row r="1452" spans="1:19" ht="17" x14ac:dyDescent="0.2">
      <c r="A1452" s="5" t="s">
        <v>5706</v>
      </c>
      <c r="B1452" s="9" t="s">
        <v>128</v>
      </c>
      <c r="C1452" s="9"/>
      <c r="D1452" s="9" t="s">
        <v>5707</v>
      </c>
      <c r="E1452" s="9"/>
      <c r="F1452" s="9" t="s">
        <v>3448</v>
      </c>
      <c r="G1452" s="9" t="s">
        <v>5708</v>
      </c>
      <c r="H1452" s="9"/>
      <c r="I1452" s="9" t="s">
        <v>5709</v>
      </c>
      <c r="J1452" s="9" t="s">
        <v>5710</v>
      </c>
      <c r="K1452" s="9"/>
      <c r="L1452" s="9" t="s">
        <v>5711</v>
      </c>
      <c r="M1452" s="9" t="s">
        <v>5712</v>
      </c>
      <c r="N1452" s="9"/>
      <c r="O1452" s="9"/>
      <c r="P1452" s="9"/>
      <c r="Q1452" s="9"/>
      <c r="R1452" s="9"/>
      <c r="S1452" s="9"/>
    </row>
    <row r="1453" spans="1:19" ht="17" x14ac:dyDescent="0.2">
      <c r="A1453" s="5" t="s">
        <v>5713</v>
      </c>
      <c r="B1453" s="9" t="s">
        <v>147</v>
      </c>
      <c r="C1453" s="9"/>
      <c r="D1453" s="9" t="s">
        <v>5714</v>
      </c>
      <c r="E1453" s="9" t="s">
        <v>5670</v>
      </c>
      <c r="F1453" s="9"/>
      <c r="G1453" s="9"/>
      <c r="H1453" s="9" t="s">
        <v>5715</v>
      </c>
      <c r="I1453" s="9" t="s">
        <v>5716</v>
      </c>
      <c r="J1453" s="9"/>
      <c r="K1453" s="9"/>
      <c r="L1453" s="11" t="s">
        <v>1631</v>
      </c>
      <c r="M1453" s="9"/>
      <c r="N1453" s="9"/>
      <c r="O1453" s="9"/>
      <c r="P1453" s="9"/>
      <c r="Q1453" s="9"/>
      <c r="R1453" s="9"/>
      <c r="S1453" s="9"/>
    </row>
    <row r="1454" spans="1:19" ht="17" x14ac:dyDescent="0.2">
      <c r="A1454" s="5" t="s">
        <v>5717</v>
      </c>
      <c r="B1454" s="9" t="s">
        <v>128</v>
      </c>
      <c r="C1454" s="9"/>
      <c r="D1454" s="9" t="s">
        <v>5718</v>
      </c>
      <c r="E1454" s="9" t="s">
        <v>4721</v>
      </c>
      <c r="F1454" s="9" t="s">
        <v>5691</v>
      </c>
      <c r="G1454" s="9" t="s">
        <v>4785</v>
      </c>
      <c r="H1454" s="9"/>
      <c r="I1454" s="9" t="s">
        <v>5719</v>
      </c>
      <c r="J1454" s="9" t="s">
        <v>5720</v>
      </c>
      <c r="K1454" s="9"/>
      <c r="L1454" s="9"/>
      <c r="M1454" s="9" t="s">
        <v>5557</v>
      </c>
      <c r="N1454" s="9"/>
      <c r="O1454" s="9"/>
      <c r="P1454" s="9"/>
      <c r="Q1454" s="9"/>
      <c r="R1454" s="9"/>
      <c r="S1454" s="9"/>
    </row>
    <row r="1455" spans="1:19" ht="17" x14ac:dyDescent="0.2">
      <c r="A1455" s="5" t="s">
        <v>5721</v>
      </c>
      <c r="B1455" s="9" t="s">
        <v>32</v>
      </c>
      <c r="C1455" s="9"/>
      <c r="D1455" s="9" t="s">
        <v>5722</v>
      </c>
      <c r="E1455" s="9"/>
      <c r="F1455" s="9" t="s">
        <v>5723</v>
      </c>
      <c r="G1455" s="9"/>
      <c r="H1455" s="9"/>
      <c r="I1455" s="9" t="s">
        <v>5724</v>
      </c>
      <c r="J1455" s="9" t="s">
        <v>5725</v>
      </c>
      <c r="K1455" s="9"/>
      <c r="L1455" s="9"/>
      <c r="M1455" s="11" t="s">
        <v>1631</v>
      </c>
      <c r="N1455" s="9"/>
      <c r="O1455" s="9"/>
      <c r="P1455" s="9"/>
      <c r="Q1455" s="9"/>
      <c r="R1455" s="9"/>
      <c r="S1455" s="9"/>
    </row>
    <row r="1456" spans="1:19" ht="17" x14ac:dyDescent="0.2">
      <c r="A1456" s="5" t="s">
        <v>5726</v>
      </c>
      <c r="B1456" s="9" t="s">
        <v>43</v>
      </c>
      <c r="C1456" s="9"/>
      <c r="D1456" s="9" t="s">
        <v>5727</v>
      </c>
      <c r="E1456" s="9"/>
      <c r="F1456" s="9" t="s">
        <v>5728</v>
      </c>
      <c r="G1456" s="9"/>
      <c r="H1456" s="9" t="s">
        <v>4661</v>
      </c>
      <c r="I1456" s="9" t="s">
        <v>5729</v>
      </c>
      <c r="J1456" s="9" t="s">
        <v>5730</v>
      </c>
      <c r="K1456" s="9"/>
      <c r="L1456" s="9"/>
      <c r="M1456" s="9"/>
      <c r="N1456" s="9"/>
      <c r="O1456" s="9"/>
      <c r="P1456" s="9"/>
      <c r="Q1456" s="9"/>
      <c r="R1456" s="9"/>
      <c r="S1456" s="9"/>
    </row>
    <row r="1457" spans="1:19" ht="17" x14ac:dyDescent="0.2">
      <c r="A1457" s="5" t="s">
        <v>5731</v>
      </c>
      <c r="B1457" s="9" t="s">
        <v>43</v>
      </c>
      <c r="C1457" s="9"/>
      <c r="D1457" s="9" t="s">
        <v>5732</v>
      </c>
      <c r="E1457" s="9"/>
      <c r="F1457" s="9" t="s">
        <v>5733</v>
      </c>
      <c r="G1457" s="9"/>
      <c r="H1457" s="9"/>
      <c r="I1457" s="9" t="s">
        <v>5734</v>
      </c>
      <c r="J1457" s="9" t="s">
        <v>5735</v>
      </c>
      <c r="K1457" s="9"/>
      <c r="L1457" s="9"/>
      <c r="M1457" s="9"/>
      <c r="N1457" s="9"/>
      <c r="O1457" s="9"/>
      <c r="P1457" s="9"/>
      <c r="Q1457" s="9"/>
      <c r="R1457" s="9"/>
      <c r="S1457" s="9"/>
    </row>
    <row r="1458" spans="1:19" ht="17" x14ac:dyDescent="0.2">
      <c r="A1458" s="5" t="s">
        <v>5736</v>
      </c>
      <c r="B1458" s="9" t="s">
        <v>549</v>
      </c>
      <c r="C1458" s="9"/>
      <c r="D1458" s="9" t="s">
        <v>5737</v>
      </c>
      <c r="E1458" s="9" t="s">
        <v>5738</v>
      </c>
      <c r="F1458" s="9" t="s">
        <v>2822</v>
      </c>
      <c r="G1458" s="9"/>
      <c r="H1458" s="9" t="s">
        <v>5739</v>
      </c>
      <c r="I1458" s="9" t="s">
        <v>5740</v>
      </c>
      <c r="J1458" s="9"/>
      <c r="K1458" s="9"/>
      <c r="L1458" s="11" t="s">
        <v>1631</v>
      </c>
      <c r="M1458" s="9"/>
      <c r="N1458" s="9"/>
      <c r="O1458" s="9"/>
      <c r="P1458" s="9"/>
      <c r="Q1458" s="9"/>
      <c r="R1458" s="9"/>
      <c r="S1458" s="9"/>
    </row>
    <row r="1459" spans="1:19" ht="17" x14ac:dyDescent="0.2">
      <c r="A1459" s="5" t="s">
        <v>5741</v>
      </c>
      <c r="B1459" s="9" t="s">
        <v>128</v>
      </c>
      <c r="C1459" s="9" t="s">
        <v>4295</v>
      </c>
      <c r="D1459" s="9" t="s">
        <v>5742</v>
      </c>
      <c r="E1459" s="9" t="s">
        <v>4823</v>
      </c>
      <c r="F1459" s="9" t="s">
        <v>4824</v>
      </c>
      <c r="G1459" s="9" t="s">
        <v>5743</v>
      </c>
      <c r="H1459" s="9" t="s">
        <v>5744</v>
      </c>
      <c r="I1459" s="9" t="s">
        <v>5745</v>
      </c>
      <c r="J1459" s="9" t="s">
        <v>5746</v>
      </c>
      <c r="K1459" s="9"/>
      <c r="L1459" s="9" t="s">
        <v>4940</v>
      </c>
      <c r="M1459" s="9"/>
      <c r="N1459" s="9"/>
      <c r="O1459" s="9"/>
      <c r="P1459" s="9"/>
      <c r="Q1459" s="9"/>
      <c r="R1459" s="9"/>
      <c r="S1459" s="9"/>
    </row>
    <row r="1460" spans="1:19" ht="17" x14ac:dyDescent="0.2">
      <c r="A1460" s="5" t="s">
        <v>5747</v>
      </c>
      <c r="B1460" s="9" t="s">
        <v>2443</v>
      </c>
      <c r="C1460" s="9"/>
      <c r="D1460" s="9" t="s">
        <v>5748</v>
      </c>
      <c r="E1460" s="9" t="s">
        <v>5749</v>
      </c>
      <c r="F1460" s="9"/>
      <c r="G1460" s="9"/>
      <c r="H1460" s="9" t="s">
        <v>5750</v>
      </c>
      <c r="I1460" s="9" t="s">
        <v>5751</v>
      </c>
      <c r="J1460" s="9"/>
      <c r="K1460" s="9"/>
      <c r="L1460" s="9" t="s">
        <v>5752</v>
      </c>
      <c r="M1460" s="9"/>
      <c r="N1460" s="9"/>
      <c r="O1460" s="9"/>
      <c r="P1460" s="9"/>
      <c r="Q1460" s="9"/>
      <c r="R1460" s="9"/>
      <c r="S1460" s="9"/>
    </row>
    <row r="1461" spans="1:19" ht="17" x14ac:dyDescent="0.2">
      <c r="A1461" s="5" t="s">
        <v>5753</v>
      </c>
      <c r="B1461" s="9" t="s">
        <v>2443</v>
      </c>
      <c r="C1461" s="9"/>
      <c r="D1461" s="9" t="s">
        <v>5754</v>
      </c>
      <c r="E1461" s="9" t="s">
        <v>5749</v>
      </c>
      <c r="F1461" s="9"/>
      <c r="G1461" s="9"/>
      <c r="H1461" s="9" t="s">
        <v>5755</v>
      </c>
      <c r="I1461" s="9" t="s">
        <v>5756</v>
      </c>
      <c r="J1461" s="9"/>
      <c r="K1461" s="9"/>
      <c r="L1461" s="9" t="s">
        <v>5757</v>
      </c>
      <c r="M1461" s="9"/>
      <c r="N1461" s="9"/>
      <c r="O1461" s="9"/>
      <c r="P1461" s="9"/>
      <c r="Q1461" s="9"/>
      <c r="R1461" s="9"/>
      <c r="S1461" s="9"/>
    </row>
    <row r="1462" spans="1:19" ht="17" x14ac:dyDescent="0.2">
      <c r="A1462" s="5" t="s">
        <v>5758</v>
      </c>
      <c r="B1462" s="9" t="s">
        <v>2443</v>
      </c>
      <c r="C1462" s="9"/>
      <c r="D1462" s="9" t="s">
        <v>5759</v>
      </c>
      <c r="E1462" s="9"/>
      <c r="F1462" s="9" t="s">
        <v>2644</v>
      </c>
      <c r="G1462" s="9" t="s">
        <v>5760</v>
      </c>
      <c r="H1462" s="9" t="s">
        <v>5761</v>
      </c>
      <c r="I1462" s="9" t="s">
        <v>5762</v>
      </c>
      <c r="J1462" s="9" t="s">
        <v>5763</v>
      </c>
      <c r="K1462" s="9"/>
      <c r="L1462" s="9"/>
      <c r="M1462" s="9" t="s">
        <v>2315</v>
      </c>
      <c r="N1462" s="9"/>
      <c r="O1462" s="9"/>
      <c r="P1462" s="9"/>
      <c r="Q1462" s="9"/>
      <c r="R1462" s="9"/>
      <c r="S1462" s="9"/>
    </row>
    <row r="1463" spans="1:19" ht="17" x14ac:dyDescent="0.2">
      <c r="A1463" s="5" t="s">
        <v>5764</v>
      </c>
      <c r="B1463" s="9" t="s">
        <v>128</v>
      </c>
      <c r="C1463" s="9" t="s">
        <v>2699</v>
      </c>
      <c r="D1463" s="9" t="s">
        <v>5765</v>
      </c>
      <c r="E1463" s="9" t="s">
        <v>5766</v>
      </c>
      <c r="F1463" s="9" t="s">
        <v>4785</v>
      </c>
      <c r="G1463" s="9"/>
      <c r="H1463" s="9" t="s">
        <v>5767</v>
      </c>
      <c r="I1463" s="9" t="s">
        <v>5768</v>
      </c>
      <c r="J1463" s="9" t="s">
        <v>5769</v>
      </c>
      <c r="K1463" s="9"/>
      <c r="L1463" s="9" t="s">
        <v>5770</v>
      </c>
      <c r="M1463" s="9"/>
      <c r="N1463" s="9"/>
      <c r="O1463" s="9"/>
      <c r="P1463" s="9"/>
      <c r="Q1463" s="9"/>
      <c r="R1463" s="9"/>
      <c r="S1463" s="9"/>
    </row>
    <row r="1464" spans="1:19" ht="17" x14ac:dyDescent="0.2">
      <c r="A1464" s="5" t="s">
        <v>5771</v>
      </c>
      <c r="B1464" s="9" t="s">
        <v>128</v>
      </c>
      <c r="C1464" s="9" t="s">
        <v>4616</v>
      </c>
      <c r="D1464" s="9" t="s">
        <v>5772</v>
      </c>
      <c r="E1464" s="9" t="s">
        <v>5059</v>
      </c>
      <c r="F1464" s="9" t="s">
        <v>5773</v>
      </c>
      <c r="G1464" s="9"/>
      <c r="H1464" s="9"/>
      <c r="I1464" s="9" t="s">
        <v>5774</v>
      </c>
      <c r="J1464" s="9" t="s">
        <v>5775</v>
      </c>
      <c r="K1464" s="9"/>
      <c r="L1464" s="9" t="s">
        <v>5776</v>
      </c>
      <c r="M1464" s="9" t="s">
        <v>5557</v>
      </c>
      <c r="N1464" s="9"/>
      <c r="O1464" s="9"/>
      <c r="P1464" s="9"/>
      <c r="Q1464" s="9"/>
      <c r="R1464" s="9"/>
      <c r="S1464" s="9"/>
    </row>
    <row r="1465" spans="1:19" ht="17" x14ac:dyDescent="0.2">
      <c r="A1465" s="5" t="s">
        <v>5777</v>
      </c>
      <c r="B1465" s="9" t="s">
        <v>128</v>
      </c>
      <c r="C1465" s="9" t="s">
        <v>5778</v>
      </c>
      <c r="D1465" s="9" t="s">
        <v>5779</v>
      </c>
      <c r="E1465" s="9" t="s">
        <v>5780</v>
      </c>
      <c r="F1465" s="9" t="s">
        <v>2479</v>
      </c>
      <c r="G1465" s="9" t="s">
        <v>5781</v>
      </c>
      <c r="H1465" s="9" t="s">
        <v>5782</v>
      </c>
      <c r="I1465" s="9" t="s">
        <v>5783</v>
      </c>
      <c r="J1465" s="9" t="s">
        <v>5784</v>
      </c>
      <c r="K1465" s="9"/>
      <c r="L1465" s="9" t="s">
        <v>5785</v>
      </c>
      <c r="M1465" s="9" t="s">
        <v>5786</v>
      </c>
      <c r="N1465" s="9"/>
      <c r="O1465" s="9"/>
      <c r="P1465" s="9"/>
      <c r="Q1465" s="9"/>
      <c r="R1465" s="9"/>
      <c r="S1465" s="9"/>
    </row>
    <row r="1466" spans="1:19" ht="17" x14ac:dyDescent="0.2">
      <c r="A1466" s="5" t="s">
        <v>5787</v>
      </c>
      <c r="B1466" s="9" t="s">
        <v>128</v>
      </c>
      <c r="C1466" s="9" t="s">
        <v>2789</v>
      </c>
      <c r="D1466" s="9" t="s">
        <v>5788</v>
      </c>
      <c r="E1466" s="9" t="s">
        <v>4244</v>
      </c>
      <c r="F1466" s="9"/>
      <c r="G1466" s="9" t="s">
        <v>5273</v>
      </c>
      <c r="H1466" s="9" t="s">
        <v>5789</v>
      </c>
      <c r="I1466" s="9" t="s">
        <v>5790</v>
      </c>
      <c r="J1466" s="9" t="s">
        <v>5791</v>
      </c>
      <c r="K1466" s="9"/>
      <c r="L1466" s="9" t="s">
        <v>4248</v>
      </c>
      <c r="M1466" s="9"/>
      <c r="N1466" s="9"/>
      <c r="O1466" s="9"/>
      <c r="P1466" s="9"/>
      <c r="Q1466" s="9"/>
      <c r="R1466" s="9"/>
      <c r="S1466" s="9"/>
    </row>
    <row r="1467" spans="1:19" ht="17" x14ac:dyDescent="0.2">
      <c r="A1467" s="5" t="s">
        <v>5792</v>
      </c>
      <c r="B1467" s="9" t="s">
        <v>43</v>
      </c>
      <c r="C1467" s="9"/>
      <c r="D1467" s="9" t="s">
        <v>5793</v>
      </c>
      <c r="E1467" s="9"/>
      <c r="F1467" s="9" t="s">
        <v>5794</v>
      </c>
      <c r="G1467" s="9"/>
      <c r="H1467" s="9"/>
      <c r="I1467" s="9" t="s">
        <v>5795</v>
      </c>
      <c r="J1467" s="9" t="s">
        <v>5796</v>
      </c>
      <c r="K1467" s="9"/>
      <c r="L1467" s="9"/>
      <c r="M1467" s="9"/>
      <c r="N1467" s="9"/>
      <c r="O1467" s="9"/>
      <c r="P1467" s="9"/>
      <c r="Q1467" s="9"/>
      <c r="R1467" s="9"/>
      <c r="S1467" s="9"/>
    </row>
    <row r="1468" spans="1:19" ht="17" x14ac:dyDescent="0.2">
      <c r="A1468" s="5" t="s">
        <v>5797</v>
      </c>
      <c r="B1468" s="9" t="s">
        <v>128</v>
      </c>
      <c r="C1468" s="9" t="s">
        <v>4317</v>
      </c>
      <c r="D1468" s="9" t="s">
        <v>5798</v>
      </c>
      <c r="E1468" s="9" t="s">
        <v>5799</v>
      </c>
      <c r="F1468" s="9" t="s">
        <v>4823</v>
      </c>
      <c r="G1468" s="9"/>
      <c r="H1468" s="9" t="s">
        <v>5800</v>
      </c>
      <c r="I1468" s="9" t="s">
        <v>5801</v>
      </c>
      <c r="J1468" s="9" t="s">
        <v>5802</v>
      </c>
      <c r="K1468" s="9"/>
      <c r="L1468" s="9" t="s">
        <v>5803</v>
      </c>
      <c r="M1468" s="9" t="s">
        <v>4940</v>
      </c>
      <c r="N1468" s="9"/>
      <c r="O1468" s="9"/>
      <c r="P1468" s="9"/>
      <c r="Q1468" s="9"/>
      <c r="R1468" s="9"/>
      <c r="S1468" s="9"/>
    </row>
    <row r="1469" spans="1:19" ht="17" x14ac:dyDescent="0.2">
      <c r="A1469" s="5" t="s">
        <v>5804</v>
      </c>
      <c r="B1469" s="9" t="s">
        <v>43</v>
      </c>
      <c r="C1469" s="9"/>
      <c r="D1469" s="9" t="s">
        <v>5805</v>
      </c>
      <c r="E1469" s="9"/>
      <c r="F1469" s="9" t="s">
        <v>3927</v>
      </c>
      <c r="G1469" s="9"/>
      <c r="H1469" s="9"/>
      <c r="I1469" s="9" t="s">
        <v>5806</v>
      </c>
      <c r="J1469" s="9" t="s">
        <v>5807</v>
      </c>
      <c r="K1469" s="9"/>
      <c r="L1469" s="9"/>
      <c r="M1469" s="9"/>
      <c r="N1469" s="9"/>
      <c r="O1469" s="9"/>
      <c r="P1469" s="9"/>
      <c r="Q1469" s="9"/>
      <c r="R1469" s="9"/>
      <c r="S1469" s="9"/>
    </row>
    <row r="1470" spans="1:19" ht="17" x14ac:dyDescent="0.2">
      <c r="A1470" s="5" t="s">
        <v>5808</v>
      </c>
      <c r="B1470" s="9" t="s">
        <v>128</v>
      </c>
      <c r="C1470" s="9" t="s">
        <v>2699</v>
      </c>
      <c r="D1470" s="9" t="s">
        <v>5809</v>
      </c>
      <c r="E1470" s="9" t="s">
        <v>2578</v>
      </c>
      <c r="F1470" s="9" t="s">
        <v>2577</v>
      </c>
      <c r="G1470" s="9" t="s">
        <v>5810</v>
      </c>
      <c r="H1470" s="9" t="s">
        <v>5811</v>
      </c>
      <c r="I1470" s="9" t="s">
        <v>5812</v>
      </c>
      <c r="J1470" s="9" t="s">
        <v>5813</v>
      </c>
      <c r="K1470" s="9"/>
      <c r="L1470" s="9" t="s">
        <v>5814</v>
      </c>
      <c r="M1470" s="9"/>
      <c r="N1470" s="9"/>
      <c r="O1470" s="9"/>
      <c r="P1470" s="9"/>
      <c r="Q1470" s="9"/>
      <c r="R1470" s="9"/>
      <c r="S1470" s="9"/>
    </row>
    <row r="1471" spans="1:19" ht="17" x14ac:dyDescent="0.2">
      <c r="A1471" s="5" t="s">
        <v>5815</v>
      </c>
      <c r="B1471" s="9" t="s">
        <v>32</v>
      </c>
      <c r="C1471" s="9"/>
      <c r="D1471" s="9" t="s">
        <v>5816</v>
      </c>
      <c r="E1471" s="9"/>
      <c r="F1471" s="9" t="s">
        <v>5817</v>
      </c>
      <c r="G1471" s="9"/>
      <c r="H1471" s="9"/>
      <c r="I1471" s="9" t="s">
        <v>5818</v>
      </c>
      <c r="J1471" s="9" t="s">
        <v>5819</v>
      </c>
      <c r="K1471" s="9"/>
      <c r="L1471" s="9"/>
      <c r="M1471" s="11" t="s">
        <v>1631</v>
      </c>
      <c r="N1471" s="9"/>
      <c r="O1471" s="9"/>
      <c r="P1471" s="9"/>
      <c r="Q1471" s="9"/>
      <c r="R1471" s="9"/>
      <c r="S1471" s="9"/>
    </row>
    <row r="1472" spans="1:19" ht="17" x14ac:dyDescent="0.2">
      <c r="A1472" s="5" t="s">
        <v>5820</v>
      </c>
      <c r="B1472" s="9" t="s">
        <v>147</v>
      </c>
      <c r="C1472" s="9"/>
      <c r="D1472" s="9" t="s">
        <v>5821</v>
      </c>
      <c r="E1472" s="9"/>
      <c r="F1472" s="9" t="s">
        <v>2592</v>
      </c>
      <c r="G1472" s="9" t="s">
        <v>5822</v>
      </c>
      <c r="H1472" s="9"/>
      <c r="I1472" s="9" t="s">
        <v>5823</v>
      </c>
      <c r="J1472" s="9" t="s">
        <v>5824</v>
      </c>
      <c r="K1472" s="9"/>
      <c r="L1472" s="9"/>
      <c r="M1472" s="9"/>
      <c r="N1472" s="9"/>
      <c r="O1472" s="9"/>
      <c r="P1472" s="9"/>
      <c r="Q1472" s="9"/>
      <c r="R1472" s="9"/>
      <c r="S1472" s="9"/>
    </row>
    <row r="1473" spans="1:19" ht="17" x14ac:dyDescent="0.2">
      <c r="A1473" s="5" t="s">
        <v>5825</v>
      </c>
      <c r="B1473" s="9" t="s">
        <v>549</v>
      </c>
      <c r="C1473" s="9"/>
      <c r="D1473" s="9" t="s">
        <v>5826</v>
      </c>
      <c r="E1473" s="9"/>
      <c r="F1473" s="9" t="s">
        <v>5827</v>
      </c>
      <c r="G1473" s="9"/>
      <c r="H1473" s="9"/>
      <c r="I1473" s="9" t="s">
        <v>5828</v>
      </c>
      <c r="J1473" s="9" t="s">
        <v>5829</v>
      </c>
      <c r="K1473" s="9"/>
      <c r="L1473" s="9"/>
      <c r="M1473" s="11" t="s">
        <v>1631</v>
      </c>
      <c r="N1473" s="9"/>
      <c r="O1473" s="9"/>
      <c r="P1473" s="9"/>
      <c r="Q1473" s="9"/>
      <c r="R1473" s="9"/>
      <c r="S1473" s="9"/>
    </row>
    <row r="1474" spans="1:19" ht="17" x14ac:dyDescent="0.2">
      <c r="A1474" s="5" t="s">
        <v>5830</v>
      </c>
      <c r="B1474" s="9" t="s">
        <v>147</v>
      </c>
      <c r="C1474" s="9"/>
      <c r="D1474" s="9" t="s">
        <v>5831</v>
      </c>
      <c r="E1474" s="9"/>
      <c r="F1474" s="9" t="s">
        <v>5832</v>
      </c>
      <c r="G1474" s="9"/>
      <c r="H1474" s="9"/>
      <c r="I1474" s="9" t="s">
        <v>5833</v>
      </c>
      <c r="J1474" s="9" t="s">
        <v>5834</v>
      </c>
      <c r="K1474" s="9"/>
      <c r="L1474" s="9"/>
      <c r="M1474" s="11" t="s">
        <v>1631</v>
      </c>
      <c r="N1474" s="9"/>
      <c r="O1474" s="9"/>
      <c r="P1474" s="9"/>
      <c r="Q1474" s="9"/>
      <c r="R1474" s="9"/>
      <c r="S1474" s="9"/>
    </row>
    <row r="1475" spans="1:19" ht="17" x14ac:dyDescent="0.2">
      <c r="A1475" s="5" t="s">
        <v>5835</v>
      </c>
      <c r="B1475" s="9" t="s">
        <v>128</v>
      </c>
      <c r="C1475" s="9" t="s">
        <v>4460</v>
      </c>
      <c r="D1475" s="9" t="s">
        <v>5836</v>
      </c>
      <c r="E1475" s="9"/>
      <c r="F1475" s="9" t="s">
        <v>5837</v>
      </c>
      <c r="G1475" s="9" t="s">
        <v>2479</v>
      </c>
      <c r="H1475" s="9" t="s">
        <v>2479</v>
      </c>
      <c r="I1475" s="9" t="s">
        <v>5838</v>
      </c>
      <c r="J1475" s="9" t="s">
        <v>5839</v>
      </c>
      <c r="K1475" s="9"/>
      <c r="L1475" s="9" t="s">
        <v>5840</v>
      </c>
      <c r="M1475" s="9"/>
      <c r="N1475" s="9"/>
      <c r="O1475" s="9"/>
      <c r="P1475" s="9"/>
      <c r="Q1475" s="9"/>
      <c r="R1475" s="9"/>
      <c r="S1475" s="9"/>
    </row>
    <row r="1476" spans="1:19" ht="17" x14ac:dyDescent="0.2">
      <c r="A1476" s="5" t="s">
        <v>5841</v>
      </c>
      <c r="B1476" s="9" t="s">
        <v>549</v>
      </c>
      <c r="C1476" s="9"/>
      <c r="D1476" s="9" t="s">
        <v>5842</v>
      </c>
      <c r="E1476" s="9" t="s">
        <v>5843</v>
      </c>
      <c r="F1476" s="9" t="s">
        <v>5844</v>
      </c>
      <c r="G1476" s="9" t="s">
        <v>5845</v>
      </c>
      <c r="H1476" s="9" t="s">
        <v>5846</v>
      </c>
      <c r="I1476" s="9" t="s">
        <v>5847</v>
      </c>
      <c r="J1476" s="9"/>
      <c r="K1476" s="9"/>
      <c r="L1476" s="11" t="s">
        <v>1631</v>
      </c>
      <c r="M1476" s="9"/>
      <c r="N1476" s="9"/>
      <c r="O1476" s="9"/>
      <c r="P1476" s="9"/>
      <c r="Q1476" s="9"/>
      <c r="R1476" s="9"/>
      <c r="S1476" s="9"/>
    </row>
    <row r="1477" spans="1:19" ht="17" x14ac:dyDescent="0.2">
      <c r="A1477" s="5" t="s">
        <v>5848</v>
      </c>
      <c r="B1477" s="9" t="s">
        <v>128</v>
      </c>
      <c r="C1477" s="9" t="s">
        <v>4616</v>
      </c>
      <c r="D1477" s="9" t="s">
        <v>5849</v>
      </c>
      <c r="E1477" s="9" t="s">
        <v>5059</v>
      </c>
      <c r="F1477" s="9" t="s">
        <v>5850</v>
      </c>
      <c r="G1477" s="9" t="s">
        <v>5851</v>
      </c>
      <c r="H1477" s="9"/>
      <c r="I1477" s="9" t="s">
        <v>5852</v>
      </c>
      <c r="J1477" s="9" t="s">
        <v>5853</v>
      </c>
      <c r="K1477" s="9"/>
      <c r="L1477" s="9" t="s">
        <v>5854</v>
      </c>
      <c r="M1477" s="9" t="s">
        <v>5557</v>
      </c>
      <c r="N1477" s="9"/>
      <c r="O1477" s="9"/>
      <c r="P1477" s="9"/>
      <c r="Q1477" s="9"/>
      <c r="R1477" s="9"/>
      <c r="S1477" s="9"/>
    </row>
    <row r="1478" spans="1:19" ht="17" x14ac:dyDescent="0.2">
      <c r="A1478" s="5" t="s">
        <v>5855</v>
      </c>
      <c r="B1478" s="9" t="s">
        <v>32</v>
      </c>
      <c r="C1478" s="9"/>
      <c r="D1478" s="9" t="s">
        <v>5856</v>
      </c>
      <c r="E1478" s="9"/>
      <c r="F1478" s="9" t="s">
        <v>5857</v>
      </c>
      <c r="G1478" s="9" t="s">
        <v>5858</v>
      </c>
      <c r="H1478" s="9"/>
      <c r="I1478" s="9" t="s">
        <v>5859</v>
      </c>
      <c r="J1478" s="9" t="s">
        <v>5860</v>
      </c>
      <c r="K1478" s="9"/>
      <c r="L1478" s="9"/>
      <c r="M1478" s="11" t="s">
        <v>1631</v>
      </c>
      <c r="N1478" s="9"/>
      <c r="O1478" s="9"/>
      <c r="P1478" s="9"/>
      <c r="Q1478" s="9"/>
      <c r="R1478" s="9"/>
      <c r="S1478" s="9"/>
    </row>
    <row r="1479" spans="1:19" ht="17" x14ac:dyDescent="0.2">
      <c r="A1479" s="5" t="s">
        <v>5861</v>
      </c>
      <c r="B1479" s="9" t="s">
        <v>128</v>
      </c>
      <c r="C1479" s="9" t="s">
        <v>2789</v>
      </c>
      <c r="D1479" s="9" t="s">
        <v>5862</v>
      </c>
      <c r="E1479" s="9"/>
      <c r="F1479" s="9" t="s">
        <v>5723</v>
      </c>
      <c r="G1479" s="9"/>
      <c r="H1479" s="9"/>
      <c r="I1479" s="9" t="s">
        <v>5863</v>
      </c>
      <c r="J1479" s="9" t="s">
        <v>5864</v>
      </c>
      <c r="K1479" s="9"/>
      <c r="L1479" s="9"/>
      <c r="M1479" s="11" t="s">
        <v>1631</v>
      </c>
      <c r="N1479" s="9"/>
      <c r="O1479" s="9"/>
      <c r="P1479" s="9"/>
      <c r="Q1479" s="9"/>
      <c r="R1479" s="9"/>
      <c r="S1479" s="9"/>
    </row>
    <row r="1480" spans="1:19" ht="17" x14ac:dyDescent="0.2">
      <c r="A1480" s="5" t="s">
        <v>5865</v>
      </c>
      <c r="B1480" s="9" t="s">
        <v>128</v>
      </c>
      <c r="C1480" s="9" t="s">
        <v>2122</v>
      </c>
      <c r="D1480" s="9" t="s">
        <v>5866</v>
      </c>
      <c r="E1480" s="9"/>
      <c r="F1480" s="9" t="s">
        <v>3410</v>
      </c>
      <c r="G1480" s="9" t="s">
        <v>5867</v>
      </c>
      <c r="H1480" s="9"/>
      <c r="I1480" s="9" t="s">
        <v>5868</v>
      </c>
      <c r="J1480" s="9" t="s">
        <v>5869</v>
      </c>
      <c r="K1480" s="9"/>
      <c r="L1480" s="9"/>
      <c r="M1480" s="9" t="s">
        <v>5870</v>
      </c>
      <c r="N1480" s="9"/>
      <c r="O1480" s="9"/>
      <c r="P1480" s="9"/>
      <c r="Q1480" s="9"/>
      <c r="R1480" s="9"/>
      <c r="S1480" s="9"/>
    </row>
    <row r="1481" spans="1:19" ht="17" x14ac:dyDescent="0.2">
      <c r="A1481" s="5" t="s">
        <v>5871</v>
      </c>
      <c r="B1481" s="9" t="s">
        <v>128</v>
      </c>
      <c r="C1481" s="9" t="s">
        <v>2789</v>
      </c>
      <c r="D1481" s="9" t="s">
        <v>5872</v>
      </c>
      <c r="E1481" s="9" t="s">
        <v>5873</v>
      </c>
      <c r="F1481" s="9"/>
      <c r="G1481" s="9"/>
      <c r="H1481" s="9" t="s">
        <v>5874</v>
      </c>
      <c r="I1481" s="9" t="s">
        <v>5875</v>
      </c>
      <c r="J1481" s="9" t="s">
        <v>5876</v>
      </c>
      <c r="K1481" s="9"/>
      <c r="L1481" s="9" t="s">
        <v>5877</v>
      </c>
      <c r="M1481" s="9"/>
      <c r="N1481" s="9"/>
      <c r="O1481" s="9"/>
      <c r="P1481" s="9"/>
      <c r="Q1481" s="9"/>
      <c r="R1481" s="9"/>
      <c r="S1481" s="9"/>
    </row>
    <row r="1482" spans="1:19" ht="17" x14ac:dyDescent="0.2">
      <c r="A1482" s="5" t="s">
        <v>5878</v>
      </c>
      <c r="B1482" s="9" t="s">
        <v>128</v>
      </c>
      <c r="C1482" s="9" t="s">
        <v>2699</v>
      </c>
      <c r="D1482" s="9" t="s">
        <v>5879</v>
      </c>
      <c r="E1482" s="9" t="s">
        <v>5880</v>
      </c>
      <c r="F1482" s="9" t="s">
        <v>2915</v>
      </c>
      <c r="G1482" s="9"/>
      <c r="H1482" s="9" t="s">
        <v>3053</v>
      </c>
      <c r="I1482" s="9" t="s">
        <v>5881</v>
      </c>
      <c r="J1482" s="9" t="s">
        <v>5882</v>
      </c>
      <c r="K1482" s="9"/>
      <c r="L1482" s="9" t="s">
        <v>5883</v>
      </c>
      <c r="M1482" s="9" t="s">
        <v>5884</v>
      </c>
      <c r="N1482" s="9"/>
      <c r="O1482" s="9"/>
      <c r="P1482" s="9"/>
      <c r="Q1482" s="9"/>
      <c r="R1482" s="9"/>
      <c r="S1482" s="9"/>
    </row>
    <row r="1483" spans="1:19" ht="17" x14ac:dyDescent="0.2">
      <c r="A1483" s="5" t="s">
        <v>5885</v>
      </c>
      <c r="B1483" s="9" t="s">
        <v>128</v>
      </c>
      <c r="C1483" s="9" t="s">
        <v>4180</v>
      </c>
      <c r="D1483" s="9" t="s">
        <v>645</v>
      </c>
      <c r="E1483" s="9" t="s">
        <v>5886</v>
      </c>
      <c r="F1483" s="9" t="s">
        <v>3020</v>
      </c>
      <c r="G1483" s="9"/>
      <c r="H1483" s="9"/>
      <c r="I1483" s="9" t="s">
        <v>5887</v>
      </c>
      <c r="J1483" s="9" t="s">
        <v>5888</v>
      </c>
      <c r="K1483" s="9"/>
      <c r="L1483" s="9" t="s">
        <v>5889</v>
      </c>
      <c r="M1483" s="9" t="s">
        <v>5890</v>
      </c>
      <c r="N1483" s="9"/>
      <c r="O1483" s="9"/>
      <c r="P1483" s="9"/>
      <c r="Q1483" s="9"/>
      <c r="R1483" s="9"/>
      <c r="S1483" s="9"/>
    </row>
    <row r="1484" spans="1:19" ht="17" x14ac:dyDescent="0.2">
      <c r="A1484" s="5" t="s">
        <v>5891</v>
      </c>
      <c r="B1484" s="9" t="s">
        <v>128</v>
      </c>
      <c r="C1484" s="9" t="s">
        <v>4616</v>
      </c>
      <c r="D1484" s="9" t="s">
        <v>5892</v>
      </c>
      <c r="E1484" s="9" t="s">
        <v>5561</v>
      </c>
      <c r="F1484" s="9" t="s">
        <v>5893</v>
      </c>
      <c r="G1484" s="9"/>
      <c r="H1484" s="9"/>
      <c r="I1484" s="9" t="s">
        <v>5894</v>
      </c>
      <c r="J1484" s="9" t="s">
        <v>5895</v>
      </c>
      <c r="K1484" s="9"/>
      <c r="L1484" s="9" t="s">
        <v>5896</v>
      </c>
      <c r="M1484" s="9" t="s">
        <v>5897</v>
      </c>
      <c r="N1484" s="9"/>
      <c r="O1484" s="9"/>
      <c r="P1484" s="9"/>
      <c r="Q1484" s="9"/>
      <c r="R1484" s="9"/>
      <c r="S1484" s="9"/>
    </row>
    <row r="1485" spans="1:19" ht="17" x14ac:dyDescent="0.2">
      <c r="A1485" s="5" t="s">
        <v>5898</v>
      </c>
      <c r="B1485" s="9" t="s">
        <v>128</v>
      </c>
      <c r="C1485" s="9" t="s">
        <v>4616</v>
      </c>
      <c r="D1485" s="9" t="s">
        <v>5899</v>
      </c>
      <c r="E1485" s="9" t="s">
        <v>5900</v>
      </c>
      <c r="F1485" s="9" t="s">
        <v>5893</v>
      </c>
      <c r="G1485" s="9"/>
      <c r="H1485" s="9"/>
      <c r="I1485" s="9" t="s">
        <v>5901</v>
      </c>
      <c r="J1485" s="9" t="s">
        <v>5902</v>
      </c>
      <c r="K1485" s="9"/>
      <c r="L1485" s="9" t="s">
        <v>5903</v>
      </c>
      <c r="M1485" s="9" t="s">
        <v>5557</v>
      </c>
      <c r="N1485" s="9"/>
      <c r="O1485" s="9"/>
      <c r="P1485" s="9"/>
      <c r="Q1485" s="9"/>
      <c r="R1485" s="9"/>
      <c r="S1485" s="9"/>
    </row>
    <row r="1486" spans="1:19" ht="17" x14ac:dyDescent="0.2">
      <c r="A1486" s="5" t="s">
        <v>5904</v>
      </c>
      <c r="B1486" s="9" t="s">
        <v>147</v>
      </c>
      <c r="C1486" s="9"/>
      <c r="D1486" s="9" t="s">
        <v>5905</v>
      </c>
      <c r="E1486" s="9"/>
      <c r="F1486" s="9" t="s">
        <v>4285</v>
      </c>
      <c r="G1486" s="9"/>
      <c r="H1486" s="9" t="s">
        <v>5906</v>
      </c>
      <c r="I1486" s="9" t="s">
        <v>5907</v>
      </c>
      <c r="J1486" s="9" t="s">
        <v>5908</v>
      </c>
      <c r="K1486" s="9"/>
      <c r="L1486" s="9"/>
      <c r="M1486" s="11" t="s">
        <v>1631</v>
      </c>
      <c r="N1486" s="9"/>
      <c r="O1486" s="9"/>
      <c r="P1486" s="9"/>
      <c r="Q1486" s="9"/>
      <c r="R1486" s="9"/>
      <c r="S1486" s="9"/>
    </row>
    <row r="1487" spans="1:19" ht="17" x14ac:dyDescent="0.2">
      <c r="A1487" s="5" t="s">
        <v>5909</v>
      </c>
      <c r="B1487" s="9" t="s">
        <v>128</v>
      </c>
      <c r="C1487" s="9" t="s">
        <v>4616</v>
      </c>
      <c r="D1487" s="9" t="s">
        <v>5910</v>
      </c>
      <c r="E1487" s="9" t="s">
        <v>4871</v>
      </c>
      <c r="F1487" s="9" t="s">
        <v>3627</v>
      </c>
      <c r="G1487" s="9" t="s">
        <v>5911</v>
      </c>
      <c r="H1487" s="9"/>
      <c r="I1487" s="9" t="s">
        <v>5912</v>
      </c>
      <c r="J1487" s="9" t="s">
        <v>5913</v>
      </c>
      <c r="K1487" s="9"/>
      <c r="L1487" s="9" t="s">
        <v>5914</v>
      </c>
      <c r="M1487" s="9" t="s">
        <v>4804</v>
      </c>
      <c r="N1487" s="9"/>
      <c r="O1487" s="9"/>
      <c r="P1487" s="9"/>
      <c r="Q1487" s="9"/>
      <c r="R1487" s="9"/>
      <c r="S1487" s="9"/>
    </row>
    <row r="1488" spans="1:19" ht="17" x14ac:dyDescent="0.2">
      <c r="A1488" s="5" t="s">
        <v>5915</v>
      </c>
      <c r="B1488" s="9" t="s">
        <v>147</v>
      </c>
      <c r="C1488" s="9"/>
      <c r="D1488" s="9" t="s">
        <v>5916</v>
      </c>
      <c r="E1488" s="9"/>
      <c r="F1488" s="9" t="s">
        <v>4548</v>
      </c>
      <c r="G1488" s="9"/>
      <c r="H1488" s="9" t="s">
        <v>4549</v>
      </c>
      <c r="I1488" s="9" t="s">
        <v>5917</v>
      </c>
      <c r="J1488" s="9" t="s">
        <v>5918</v>
      </c>
      <c r="K1488" s="9"/>
      <c r="L1488" s="9"/>
      <c r="M1488" s="11" t="s">
        <v>1631</v>
      </c>
      <c r="N1488" s="9"/>
      <c r="O1488" s="9"/>
      <c r="P1488" s="9"/>
      <c r="Q1488" s="9"/>
      <c r="R1488" s="9"/>
      <c r="S1488" s="9"/>
    </row>
    <row r="1489" spans="1:19" ht="17" x14ac:dyDescent="0.2">
      <c r="A1489" s="5" t="s">
        <v>5919</v>
      </c>
      <c r="B1489" s="9" t="s">
        <v>2443</v>
      </c>
      <c r="C1489" s="9"/>
      <c r="D1489" s="9" t="s">
        <v>5920</v>
      </c>
      <c r="E1489" s="9"/>
      <c r="F1489" s="9" t="s">
        <v>4548</v>
      </c>
      <c r="G1489" s="9"/>
      <c r="H1489" s="9" t="s">
        <v>4549</v>
      </c>
      <c r="I1489" s="9" t="s">
        <v>5921</v>
      </c>
      <c r="J1489" s="9" t="s">
        <v>5922</v>
      </c>
      <c r="K1489" s="9"/>
      <c r="L1489" s="9"/>
      <c r="M1489" s="11" t="s">
        <v>1631</v>
      </c>
      <c r="N1489" s="9"/>
      <c r="O1489" s="9"/>
      <c r="P1489" s="9"/>
      <c r="Q1489" s="9"/>
      <c r="R1489" s="9"/>
      <c r="S1489" s="9"/>
    </row>
    <row r="1490" spans="1:19" ht="17" x14ac:dyDescent="0.2">
      <c r="A1490" s="5" t="s">
        <v>5923</v>
      </c>
      <c r="B1490" s="9" t="s">
        <v>128</v>
      </c>
      <c r="C1490" s="9" t="s">
        <v>4616</v>
      </c>
      <c r="D1490" s="9" t="s">
        <v>5924</v>
      </c>
      <c r="E1490" s="9" t="s">
        <v>5059</v>
      </c>
      <c r="F1490" s="9" t="s">
        <v>4872</v>
      </c>
      <c r="G1490" s="9"/>
      <c r="H1490" s="9"/>
      <c r="I1490" s="9" t="s">
        <v>5925</v>
      </c>
      <c r="J1490" s="9" t="s">
        <v>5926</v>
      </c>
      <c r="K1490" s="9"/>
      <c r="L1490" s="9" t="s">
        <v>5927</v>
      </c>
      <c r="M1490" s="9" t="s">
        <v>5557</v>
      </c>
      <c r="N1490" s="9"/>
      <c r="O1490" s="9"/>
      <c r="P1490" s="9"/>
      <c r="Q1490" s="9"/>
      <c r="R1490" s="9"/>
      <c r="S1490" s="9"/>
    </row>
    <row r="1491" spans="1:19" ht="17" x14ac:dyDescent="0.2">
      <c r="A1491" s="5" t="s">
        <v>5928</v>
      </c>
      <c r="B1491" s="9" t="s">
        <v>43</v>
      </c>
      <c r="C1491" s="9"/>
      <c r="D1491" s="9" t="s">
        <v>5929</v>
      </c>
      <c r="E1491" s="9"/>
      <c r="F1491" s="9" t="s">
        <v>4661</v>
      </c>
      <c r="G1491" s="9"/>
      <c r="H1491" s="9" t="s">
        <v>3410</v>
      </c>
      <c r="I1491" s="9" t="s">
        <v>5930</v>
      </c>
      <c r="J1491" s="9" t="s">
        <v>5931</v>
      </c>
      <c r="K1491" s="9"/>
      <c r="L1491" s="9"/>
      <c r="M1491" s="9"/>
      <c r="N1491" s="9"/>
      <c r="O1491" s="9"/>
      <c r="P1491" s="9"/>
      <c r="Q1491" s="9"/>
      <c r="R1491" s="9"/>
      <c r="S1491" s="9"/>
    </row>
    <row r="1492" spans="1:19" ht="17" x14ac:dyDescent="0.2">
      <c r="A1492" s="5" t="s">
        <v>5932</v>
      </c>
      <c r="B1492" s="9" t="s">
        <v>43</v>
      </c>
      <c r="C1492" s="9"/>
      <c r="D1492" s="9" t="s">
        <v>5933</v>
      </c>
      <c r="E1492" s="9"/>
      <c r="F1492" s="9" t="s">
        <v>3410</v>
      </c>
      <c r="G1492" s="9"/>
      <c r="H1492" s="9"/>
      <c r="I1492" s="9" t="s">
        <v>5934</v>
      </c>
      <c r="J1492" s="9" t="s">
        <v>5935</v>
      </c>
      <c r="K1492" s="9"/>
      <c r="L1492" s="9"/>
      <c r="M1492" s="9"/>
      <c r="N1492" s="9"/>
      <c r="O1492" s="9"/>
      <c r="P1492" s="9"/>
      <c r="Q1492" s="9"/>
      <c r="R1492" s="9"/>
      <c r="S1492" s="9"/>
    </row>
    <row r="1493" spans="1:19" ht="17" x14ac:dyDescent="0.2">
      <c r="A1493" s="5" t="s">
        <v>5936</v>
      </c>
      <c r="B1493" s="9" t="s">
        <v>43</v>
      </c>
      <c r="C1493" s="9"/>
      <c r="D1493" s="9" t="s">
        <v>5937</v>
      </c>
      <c r="E1493" s="9"/>
      <c r="F1493" s="9" t="s">
        <v>3410</v>
      </c>
      <c r="G1493" s="9"/>
      <c r="H1493" s="9"/>
      <c r="I1493" s="9" t="s">
        <v>5938</v>
      </c>
      <c r="J1493" s="9" t="s">
        <v>5939</v>
      </c>
      <c r="K1493" s="9"/>
      <c r="L1493" s="9"/>
      <c r="M1493" s="9"/>
      <c r="N1493" s="9"/>
      <c r="O1493" s="9"/>
      <c r="P1493" s="9"/>
      <c r="Q1493" s="9"/>
      <c r="R1493" s="9"/>
      <c r="S1493" s="9"/>
    </row>
    <row r="1494" spans="1:19" ht="17" x14ac:dyDescent="0.2">
      <c r="A1494" s="5" t="s">
        <v>5940</v>
      </c>
      <c r="B1494" s="9" t="s">
        <v>128</v>
      </c>
      <c r="C1494" s="9" t="s">
        <v>4616</v>
      </c>
      <c r="D1494" s="9" t="s">
        <v>5941</v>
      </c>
      <c r="E1494" s="9" t="s">
        <v>5059</v>
      </c>
      <c r="F1494" s="9" t="s">
        <v>5942</v>
      </c>
      <c r="G1494" s="9"/>
      <c r="H1494" s="9"/>
      <c r="I1494" s="9" t="s">
        <v>5943</v>
      </c>
      <c r="J1494" s="9" t="s">
        <v>5944</v>
      </c>
      <c r="K1494" s="9"/>
      <c r="L1494" s="9"/>
      <c r="M1494" s="9" t="s">
        <v>5557</v>
      </c>
      <c r="N1494" s="9"/>
      <c r="O1494" s="9"/>
      <c r="P1494" s="9"/>
      <c r="Q1494" s="9"/>
      <c r="R1494" s="9"/>
      <c r="S1494" s="9"/>
    </row>
    <row r="1495" spans="1:19" ht="17" x14ac:dyDescent="0.2">
      <c r="A1495" s="5" t="s">
        <v>5945</v>
      </c>
      <c r="B1495" s="9" t="s">
        <v>128</v>
      </c>
      <c r="C1495" s="9" t="s">
        <v>4616</v>
      </c>
      <c r="D1495" s="9" t="s">
        <v>5946</v>
      </c>
      <c r="E1495" s="9" t="s">
        <v>5059</v>
      </c>
      <c r="F1495" s="9" t="s">
        <v>5942</v>
      </c>
      <c r="G1495" s="9"/>
      <c r="H1495" s="9"/>
      <c r="I1495" s="9" t="s">
        <v>5947</v>
      </c>
      <c r="J1495" s="9" t="s">
        <v>5948</v>
      </c>
      <c r="K1495" s="9"/>
      <c r="L1495" s="9"/>
      <c r="M1495" s="9" t="s">
        <v>5557</v>
      </c>
      <c r="N1495" s="9"/>
      <c r="O1495" s="9"/>
      <c r="P1495" s="9"/>
      <c r="Q1495" s="9"/>
      <c r="R1495" s="9"/>
      <c r="S1495" s="9"/>
    </row>
    <row r="1496" spans="1:19" ht="17" x14ac:dyDescent="0.2">
      <c r="A1496" s="5" t="s">
        <v>5949</v>
      </c>
      <c r="B1496" s="9" t="s">
        <v>128</v>
      </c>
      <c r="C1496" s="9" t="s">
        <v>4616</v>
      </c>
      <c r="D1496" s="9" t="s">
        <v>5950</v>
      </c>
      <c r="E1496" s="9" t="s">
        <v>5059</v>
      </c>
      <c r="F1496" s="9" t="s">
        <v>5942</v>
      </c>
      <c r="G1496" s="9"/>
      <c r="H1496" s="9"/>
      <c r="I1496" s="9" t="s">
        <v>5951</v>
      </c>
      <c r="J1496" s="9" t="s">
        <v>5952</v>
      </c>
      <c r="K1496" s="9"/>
      <c r="L1496" s="9"/>
      <c r="M1496" s="9" t="s">
        <v>5557</v>
      </c>
      <c r="N1496" s="9"/>
      <c r="O1496" s="9"/>
      <c r="P1496" s="9"/>
      <c r="Q1496" s="9"/>
      <c r="R1496" s="9"/>
      <c r="S1496" s="9"/>
    </row>
    <row r="1497" spans="1:19" ht="17" x14ac:dyDescent="0.2">
      <c r="A1497" s="5" t="s">
        <v>5953</v>
      </c>
      <c r="B1497" s="9" t="s">
        <v>43</v>
      </c>
      <c r="C1497" s="9"/>
      <c r="D1497" s="9" t="s">
        <v>5954</v>
      </c>
      <c r="E1497" s="9"/>
      <c r="F1497" s="9" t="s">
        <v>5955</v>
      </c>
      <c r="G1497" s="9"/>
      <c r="H1497" s="9"/>
      <c r="I1497" s="9" t="s">
        <v>5956</v>
      </c>
      <c r="J1497" s="9" t="s">
        <v>5957</v>
      </c>
      <c r="K1497" s="9"/>
      <c r="L1497" s="9"/>
      <c r="M1497" s="11" t="s">
        <v>1631</v>
      </c>
      <c r="N1497" s="9"/>
      <c r="O1497" s="9"/>
      <c r="P1497" s="9"/>
      <c r="Q1497" s="9"/>
      <c r="R1497" s="9"/>
      <c r="S1497" s="9"/>
    </row>
    <row r="1498" spans="1:19" ht="17" x14ac:dyDescent="0.2">
      <c r="A1498" s="5" t="s">
        <v>5958</v>
      </c>
      <c r="B1498" s="9" t="s">
        <v>128</v>
      </c>
      <c r="C1498" s="9" t="s">
        <v>4616</v>
      </c>
      <c r="D1498" s="9" t="s">
        <v>5959</v>
      </c>
      <c r="E1498" s="9" t="s">
        <v>5059</v>
      </c>
      <c r="F1498" s="9" t="s">
        <v>5960</v>
      </c>
      <c r="G1498" s="9" t="s">
        <v>5850</v>
      </c>
      <c r="H1498" s="9"/>
      <c r="I1498" s="9" t="s">
        <v>5961</v>
      </c>
      <c r="J1498" s="9" t="s">
        <v>5962</v>
      </c>
      <c r="K1498" s="9"/>
      <c r="L1498" s="9" t="s">
        <v>5963</v>
      </c>
      <c r="M1498" s="9" t="s">
        <v>5557</v>
      </c>
      <c r="N1498" s="9"/>
      <c r="O1498" s="9"/>
      <c r="P1498" s="9"/>
      <c r="Q1498" s="9"/>
      <c r="R1498" s="9"/>
      <c r="S1498" s="9"/>
    </row>
    <row r="1499" spans="1:19" ht="17" x14ac:dyDescent="0.2">
      <c r="A1499" s="5" t="s">
        <v>5964</v>
      </c>
      <c r="B1499" s="9" t="s">
        <v>43</v>
      </c>
      <c r="C1499" s="9"/>
      <c r="D1499" s="9" t="s">
        <v>5965</v>
      </c>
      <c r="E1499" s="9"/>
      <c r="F1499" s="9" t="s">
        <v>3150</v>
      </c>
      <c r="G1499" s="9"/>
      <c r="H1499" s="9"/>
      <c r="I1499" s="9" t="s">
        <v>5966</v>
      </c>
      <c r="J1499" s="9" t="s">
        <v>5967</v>
      </c>
      <c r="K1499" s="9"/>
      <c r="L1499" s="9"/>
      <c r="M1499" s="9"/>
      <c r="N1499" s="9"/>
      <c r="O1499" s="9"/>
      <c r="P1499" s="9"/>
      <c r="Q1499" s="9"/>
      <c r="R1499" s="9"/>
      <c r="S1499" s="9"/>
    </row>
    <row r="1500" spans="1:19" ht="17" x14ac:dyDescent="0.2">
      <c r="A1500" s="5" t="s">
        <v>5968</v>
      </c>
      <c r="B1500" s="9" t="s">
        <v>147</v>
      </c>
      <c r="C1500" s="9"/>
      <c r="D1500" s="9" t="s">
        <v>5969</v>
      </c>
      <c r="E1500" s="9" t="s">
        <v>5357</v>
      </c>
      <c r="F1500" s="9"/>
      <c r="G1500" s="9" t="s">
        <v>5358</v>
      </c>
      <c r="H1500" s="9" t="s">
        <v>5970</v>
      </c>
      <c r="I1500" s="9" t="s">
        <v>5971</v>
      </c>
      <c r="J1500" s="9"/>
      <c r="K1500" s="9"/>
      <c r="L1500" s="11" t="s">
        <v>1631</v>
      </c>
      <c r="M1500" s="9"/>
      <c r="N1500" s="9"/>
      <c r="O1500" s="9"/>
      <c r="P1500" s="9"/>
      <c r="Q1500" s="9"/>
      <c r="R1500" s="9"/>
      <c r="S1500" s="9"/>
    </row>
    <row r="1501" spans="1:19" ht="17" x14ac:dyDescent="0.2">
      <c r="A1501" s="5" t="s">
        <v>5972</v>
      </c>
      <c r="B1501" s="9" t="s">
        <v>43</v>
      </c>
      <c r="C1501" s="9"/>
      <c r="D1501" s="9" t="s">
        <v>5973</v>
      </c>
      <c r="E1501" s="9"/>
      <c r="F1501" s="9" t="s">
        <v>3150</v>
      </c>
      <c r="G1501" s="9"/>
      <c r="H1501" s="9"/>
      <c r="I1501" s="9" t="s">
        <v>5974</v>
      </c>
      <c r="J1501" s="9" t="s">
        <v>5975</v>
      </c>
      <c r="K1501" s="9"/>
      <c r="L1501" s="9"/>
      <c r="M1501" s="9"/>
      <c r="N1501" s="9"/>
      <c r="O1501" s="9"/>
      <c r="P1501" s="9"/>
      <c r="Q1501" s="9"/>
      <c r="R1501" s="9"/>
      <c r="S1501" s="9"/>
    </row>
    <row r="1502" spans="1:19" ht="17" x14ac:dyDescent="0.2">
      <c r="A1502" s="5" t="s">
        <v>5976</v>
      </c>
      <c r="B1502" s="9" t="s">
        <v>43</v>
      </c>
      <c r="C1502" s="9"/>
      <c r="D1502" s="9" t="s">
        <v>5977</v>
      </c>
      <c r="E1502" s="9" t="s">
        <v>3033</v>
      </c>
      <c r="F1502" s="9" t="s">
        <v>5978</v>
      </c>
      <c r="G1502" s="9" t="s">
        <v>3286</v>
      </c>
      <c r="H1502" s="9" t="s">
        <v>5979</v>
      </c>
      <c r="I1502" s="9" t="s">
        <v>5980</v>
      </c>
      <c r="J1502" s="9"/>
      <c r="K1502" s="9"/>
      <c r="L1502" s="9"/>
      <c r="M1502" s="9"/>
      <c r="N1502" s="9"/>
      <c r="O1502" s="9"/>
      <c r="P1502" s="9"/>
      <c r="Q1502" s="9"/>
      <c r="R1502" s="9"/>
      <c r="S1502" s="9"/>
    </row>
    <row r="1503" spans="1:19" ht="17" x14ac:dyDescent="0.2">
      <c r="A1503" s="5" t="s">
        <v>5981</v>
      </c>
      <c r="B1503" s="9" t="s">
        <v>43</v>
      </c>
      <c r="C1503" s="9"/>
      <c r="D1503" s="9" t="s">
        <v>539</v>
      </c>
      <c r="E1503" s="9"/>
      <c r="F1503" s="9" t="s">
        <v>5982</v>
      </c>
      <c r="G1503" s="9"/>
      <c r="H1503" s="9"/>
      <c r="I1503" s="9" t="s">
        <v>5983</v>
      </c>
      <c r="J1503" s="9" t="s">
        <v>5984</v>
      </c>
      <c r="K1503" s="9"/>
      <c r="L1503" s="9"/>
      <c r="M1503" s="9"/>
      <c r="N1503" s="9"/>
      <c r="O1503" s="9"/>
      <c r="P1503" s="9"/>
      <c r="Q1503" s="9"/>
      <c r="R1503" s="9"/>
      <c r="S1503" s="9"/>
    </row>
    <row r="1504" spans="1:19" ht="17" x14ac:dyDescent="0.2">
      <c r="A1504" s="5" t="s">
        <v>5985</v>
      </c>
      <c r="B1504" s="9" t="s">
        <v>128</v>
      </c>
      <c r="C1504" s="9" t="s">
        <v>4226</v>
      </c>
      <c r="D1504" s="9" t="s">
        <v>5986</v>
      </c>
      <c r="E1504" s="9"/>
      <c r="F1504" s="9" t="s">
        <v>4947</v>
      </c>
      <c r="G1504" s="9"/>
      <c r="H1504" s="9" t="s">
        <v>5987</v>
      </c>
      <c r="I1504" s="9" t="s">
        <v>5988</v>
      </c>
      <c r="J1504" s="9" t="s">
        <v>5989</v>
      </c>
      <c r="K1504" s="9"/>
      <c r="L1504" s="9"/>
      <c r="M1504" s="9" t="s">
        <v>4952</v>
      </c>
      <c r="N1504" s="9"/>
      <c r="O1504" s="9"/>
      <c r="P1504" s="9"/>
      <c r="Q1504" s="9"/>
      <c r="R1504" s="9"/>
      <c r="S1504" s="9"/>
    </row>
    <row r="1505" spans="1:19" ht="17" x14ac:dyDescent="0.2">
      <c r="A1505" s="5" t="s">
        <v>5990</v>
      </c>
      <c r="B1505" s="9" t="s">
        <v>128</v>
      </c>
      <c r="C1505" s="9" t="s">
        <v>2789</v>
      </c>
      <c r="D1505" s="9" t="s">
        <v>5991</v>
      </c>
      <c r="E1505" s="9"/>
      <c r="F1505" s="9" t="s">
        <v>5625</v>
      </c>
      <c r="G1505" s="9"/>
      <c r="H1505" s="9" t="s">
        <v>5992</v>
      </c>
      <c r="I1505" s="9" t="s">
        <v>5993</v>
      </c>
      <c r="J1505" s="9" t="s">
        <v>5994</v>
      </c>
      <c r="K1505" s="9"/>
      <c r="L1505" s="9" t="s">
        <v>5995</v>
      </c>
      <c r="M1505" s="11" t="s">
        <v>1631</v>
      </c>
      <c r="N1505" s="9"/>
      <c r="O1505" s="9"/>
      <c r="P1505" s="9"/>
      <c r="Q1505" s="9"/>
      <c r="R1505" s="9"/>
      <c r="S1505" s="9"/>
    </row>
    <row r="1506" spans="1:19" ht="17" x14ac:dyDescent="0.2">
      <c r="A1506" s="5" t="s">
        <v>6001</v>
      </c>
      <c r="B1506" s="9" t="s">
        <v>128</v>
      </c>
      <c r="C1506" s="9" t="s">
        <v>4616</v>
      </c>
      <c r="D1506" s="9" t="s">
        <v>6002</v>
      </c>
      <c r="E1506" s="9" t="s">
        <v>4618</v>
      </c>
      <c r="F1506" s="9" t="s">
        <v>5053</v>
      </c>
      <c r="G1506" s="9"/>
      <c r="H1506" s="9"/>
      <c r="I1506" s="9" t="s">
        <v>6003</v>
      </c>
      <c r="J1506" s="9" t="s">
        <v>6004</v>
      </c>
      <c r="K1506" s="9"/>
      <c r="L1506" s="9"/>
      <c r="M1506" s="9" t="s">
        <v>4804</v>
      </c>
      <c r="N1506" s="9"/>
      <c r="O1506" s="9"/>
      <c r="P1506" s="9"/>
      <c r="Q1506" s="9"/>
      <c r="R1506" s="9"/>
      <c r="S1506" s="9"/>
    </row>
    <row r="1507" spans="1:19" ht="17" x14ac:dyDescent="0.2">
      <c r="A1507" s="5" t="s">
        <v>6005</v>
      </c>
      <c r="B1507" s="9" t="s">
        <v>128</v>
      </c>
      <c r="C1507" s="9" t="s">
        <v>4616</v>
      </c>
      <c r="D1507" s="9" t="s">
        <v>6006</v>
      </c>
      <c r="E1507" s="9" t="s">
        <v>4618</v>
      </c>
      <c r="F1507" s="9" t="s">
        <v>5053</v>
      </c>
      <c r="G1507" s="9" t="s">
        <v>3628</v>
      </c>
      <c r="H1507" s="9"/>
      <c r="I1507" s="9" t="s">
        <v>6007</v>
      </c>
      <c r="J1507" s="9" t="s">
        <v>6008</v>
      </c>
      <c r="K1507" s="9"/>
      <c r="L1507" s="9"/>
      <c r="M1507" s="9" t="s">
        <v>5897</v>
      </c>
      <c r="N1507" s="9"/>
      <c r="O1507" s="9"/>
      <c r="P1507" s="9"/>
      <c r="Q1507" s="9"/>
      <c r="R1507" s="9"/>
      <c r="S1507" s="9"/>
    </row>
    <row r="1508" spans="1:19" ht="17" x14ac:dyDescent="0.2">
      <c r="A1508" s="5" t="s">
        <v>6009</v>
      </c>
      <c r="B1508" s="9" t="s">
        <v>128</v>
      </c>
      <c r="C1508" s="9" t="s">
        <v>4616</v>
      </c>
      <c r="D1508" s="9" t="s">
        <v>6010</v>
      </c>
      <c r="E1508" s="9" t="s">
        <v>4618</v>
      </c>
      <c r="F1508" s="9" t="s">
        <v>6011</v>
      </c>
      <c r="G1508" s="9" t="s">
        <v>6012</v>
      </c>
      <c r="H1508" s="9"/>
      <c r="I1508" s="9" t="s">
        <v>6013</v>
      </c>
      <c r="J1508" s="9" t="s">
        <v>6014</v>
      </c>
      <c r="K1508" s="9"/>
      <c r="L1508" s="9" t="s">
        <v>6015</v>
      </c>
      <c r="M1508" s="9" t="s">
        <v>4804</v>
      </c>
      <c r="N1508" s="9"/>
      <c r="O1508" s="9"/>
      <c r="P1508" s="9"/>
      <c r="Q1508" s="9"/>
      <c r="R1508" s="9"/>
      <c r="S1508" s="9"/>
    </row>
    <row r="1509" spans="1:19" ht="17" x14ac:dyDescent="0.2">
      <c r="A1509" s="5" t="s">
        <v>6016</v>
      </c>
      <c r="B1509" s="9" t="s">
        <v>128</v>
      </c>
      <c r="C1509" s="9" t="s">
        <v>4616</v>
      </c>
      <c r="D1509" s="9" t="s">
        <v>6017</v>
      </c>
      <c r="E1509" s="9" t="s">
        <v>4618</v>
      </c>
      <c r="F1509" s="9" t="s">
        <v>6011</v>
      </c>
      <c r="G1509" s="9" t="s">
        <v>6012</v>
      </c>
      <c r="H1509" s="9"/>
      <c r="I1509" s="9" t="s">
        <v>6018</v>
      </c>
      <c r="J1509" s="9" t="s">
        <v>6019</v>
      </c>
      <c r="K1509" s="9"/>
      <c r="L1509" s="9" t="s">
        <v>6020</v>
      </c>
      <c r="M1509" s="9" t="s">
        <v>6021</v>
      </c>
      <c r="N1509" s="9"/>
      <c r="O1509" s="9"/>
      <c r="P1509" s="9"/>
      <c r="Q1509" s="9"/>
      <c r="R1509" s="9"/>
      <c r="S1509" s="9"/>
    </row>
    <row r="1510" spans="1:19" ht="17" x14ac:dyDescent="0.2">
      <c r="A1510" s="5" t="s">
        <v>6022</v>
      </c>
      <c r="B1510" s="9" t="s">
        <v>128</v>
      </c>
      <c r="C1510" s="9" t="s">
        <v>2789</v>
      </c>
      <c r="D1510" s="9" t="s">
        <v>6023</v>
      </c>
      <c r="E1510" s="9"/>
      <c r="F1510" s="9" t="s">
        <v>2577</v>
      </c>
      <c r="G1510" s="9"/>
      <c r="H1510" s="9" t="s">
        <v>6024</v>
      </c>
      <c r="I1510" s="9" t="s">
        <v>6025</v>
      </c>
      <c r="J1510" s="9" t="s">
        <v>6026</v>
      </c>
      <c r="K1510" s="9"/>
      <c r="L1510" s="9"/>
      <c r="M1510" s="9"/>
      <c r="N1510" s="9"/>
      <c r="O1510" s="9"/>
      <c r="P1510" s="9"/>
      <c r="Q1510" s="9"/>
      <c r="R1510" s="9"/>
      <c r="S1510" s="9"/>
    </row>
    <row r="1511" spans="1:19" ht="17" x14ac:dyDescent="0.2">
      <c r="A1511" s="5" t="s">
        <v>6027</v>
      </c>
      <c r="B1511" s="9" t="s">
        <v>43</v>
      </c>
      <c r="C1511" s="9"/>
      <c r="D1511" s="9" t="s">
        <v>6028</v>
      </c>
      <c r="E1511" s="9" t="s">
        <v>6029</v>
      </c>
      <c r="F1511" s="9"/>
      <c r="G1511" s="9"/>
      <c r="H1511" s="9" t="s">
        <v>6030</v>
      </c>
      <c r="I1511" s="9" t="s">
        <v>6031</v>
      </c>
      <c r="J1511" s="9"/>
      <c r="K1511" s="9"/>
      <c r="L1511" s="9"/>
      <c r="M1511" s="9"/>
      <c r="N1511" s="9"/>
      <c r="O1511" s="9"/>
      <c r="P1511" s="9"/>
      <c r="Q1511" s="9"/>
      <c r="R1511" s="9"/>
      <c r="S1511" s="9"/>
    </row>
    <row r="1512" spans="1:19" ht="17" x14ac:dyDescent="0.2">
      <c r="A1512" s="5" t="s">
        <v>6032</v>
      </c>
      <c r="B1512" s="9" t="s">
        <v>43</v>
      </c>
      <c r="C1512" s="9"/>
      <c r="D1512" s="9" t="s">
        <v>6033</v>
      </c>
      <c r="E1512" s="9"/>
      <c r="F1512" s="9" t="s">
        <v>6034</v>
      </c>
      <c r="G1512" s="9" t="s">
        <v>2870</v>
      </c>
      <c r="H1512" s="9" t="s">
        <v>4661</v>
      </c>
      <c r="I1512" s="9" t="s">
        <v>6035</v>
      </c>
      <c r="J1512" s="9" t="s">
        <v>6036</v>
      </c>
      <c r="K1512" s="9"/>
      <c r="L1512" s="9"/>
      <c r="M1512" s="9"/>
      <c r="N1512" s="9"/>
      <c r="O1512" s="9"/>
      <c r="P1512" s="9"/>
      <c r="Q1512" s="9"/>
      <c r="R1512" s="9"/>
      <c r="S1512" s="9"/>
    </row>
    <row r="1513" spans="1:19" ht="17" x14ac:dyDescent="0.2">
      <c r="A1513" s="5" t="s">
        <v>6037</v>
      </c>
      <c r="B1513" s="9" t="s">
        <v>128</v>
      </c>
      <c r="C1513" s="9" t="s">
        <v>4616</v>
      </c>
      <c r="D1513" s="9" t="s">
        <v>6038</v>
      </c>
      <c r="E1513" s="9" t="s">
        <v>4618</v>
      </c>
      <c r="F1513" s="9" t="s">
        <v>5850</v>
      </c>
      <c r="G1513" s="9" t="s">
        <v>5851</v>
      </c>
      <c r="H1513" s="9"/>
      <c r="I1513" s="9" t="s">
        <v>6039</v>
      </c>
      <c r="J1513" s="9" t="s">
        <v>6040</v>
      </c>
      <c r="K1513" s="9"/>
      <c r="L1513" s="9" t="s">
        <v>6041</v>
      </c>
      <c r="M1513" s="9" t="s">
        <v>4804</v>
      </c>
      <c r="N1513" s="9"/>
      <c r="O1513" s="9"/>
      <c r="P1513" s="9"/>
      <c r="Q1513" s="9"/>
      <c r="R1513" s="9"/>
      <c r="S1513" s="9"/>
    </row>
    <row r="1514" spans="1:19" ht="17" x14ac:dyDescent="0.2">
      <c r="A1514" s="5" t="s">
        <v>6042</v>
      </c>
      <c r="B1514" s="9" t="s">
        <v>32</v>
      </c>
      <c r="C1514" s="9"/>
      <c r="D1514" s="9" t="s">
        <v>6043</v>
      </c>
      <c r="E1514" s="9" t="s">
        <v>3316</v>
      </c>
      <c r="F1514" s="9"/>
      <c r="G1514" s="9" t="s">
        <v>3317</v>
      </c>
      <c r="H1514" s="9" t="s">
        <v>6044</v>
      </c>
      <c r="I1514" s="9" t="s">
        <v>6045</v>
      </c>
      <c r="J1514" s="9"/>
      <c r="K1514" s="9"/>
      <c r="L1514" s="9" t="s">
        <v>3891</v>
      </c>
      <c r="M1514" s="9"/>
      <c r="N1514" s="9"/>
      <c r="O1514" s="9"/>
      <c r="P1514" s="9"/>
      <c r="Q1514" s="9"/>
      <c r="R1514" s="9"/>
      <c r="S1514" s="9"/>
    </row>
    <row r="1515" spans="1:19" ht="17" x14ac:dyDescent="0.2">
      <c r="A1515" s="5" t="s">
        <v>6046</v>
      </c>
      <c r="B1515" s="9" t="s">
        <v>43</v>
      </c>
      <c r="C1515" s="9"/>
      <c r="D1515" s="9" t="s">
        <v>6047</v>
      </c>
      <c r="E1515" s="9"/>
      <c r="F1515" s="9" t="s">
        <v>3410</v>
      </c>
      <c r="G1515" s="9"/>
      <c r="H1515" s="9" t="s">
        <v>6048</v>
      </c>
      <c r="I1515" s="9" t="s">
        <v>6049</v>
      </c>
      <c r="J1515" s="9" t="s">
        <v>6050</v>
      </c>
      <c r="K1515" s="9"/>
      <c r="L1515" s="9"/>
      <c r="M1515" s="9"/>
      <c r="N1515" s="9"/>
      <c r="O1515" s="9"/>
      <c r="P1515" s="9"/>
      <c r="Q1515" s="9"/>
      <c r="R1515" s="9"/>
      <c r="S1515" s="9"/>
    </row>
    <row r="1516" spans="1:19" ht="17" x14ac:dyDescent="0.2">
      <c r="A1516" s="5" t="s">
        <v>6051</v>
      </c>
      <c r="B1516" s="9" t="s">
        <v>128</v>
      </c>
      <c r="C1516" s="9" t="s">
        <v>2699</v>
      </c>
      <c r="D1516" s="9" t="s">
        <v>6052</v>
      </c>
      <c r="E1516" s="9"/>
      <c r="F1516" s="9" t="s">
        <v>4222</v>
      </c>
      <c r="G1516" s="9"/>
      <c r="H1516" s="9"/>
      <c r="I1516" s="9" t="s">
        <v>6053</v>
      </c>
      <c r="J1516" s="9" t="s">
        <v>6054</v>
      </c>
      <c r="K1516" s="9"/>
      <c r="L1516" s="9"/>
      <c r="M1516" s="9"/>
      <c r="N1516" s="9"/>
      <c r="O1516" s="9"/>
      <c r="P1516" s="9"/>
      <c r="Q1516" s="9"/>
      <c r="R1516" s="9"/>
      <c r="S1516" s="9"/>
    </row>
    <row r="1517" spans="1:19" ht="17" x14ac:dyDescent="0.2">
      <c r="A1517" s="5" t="s">
        <v>6055</v>
      </c>
      <c r="B1517" s="9" t="s">
        <v>32</v>
      </c>
      <c r="C1517" s="9"/>
      <c r="D1517" s="9" t="s">
        <v>6056</v>
      </c>
      <c r="E1517" s="9" t="s">
        <v>6057</v>
      </c>
      <c r="F1517" s="9"/>
      <c r="G1517" s="9"/>
      <c r="H1517" s="9" t="s">
        <v>6058</v>
      </c>
      <c r="I1517" s="9" t="s">
        <v>6059</v>
      </c>
      <c r="J1517" s="9"/>
      <c r="K1517" s="9"/>
      <c r="L1517" s="9" t="s">
        <v>6060</v>
      </c>
      <c r="M1517" s="9"/>
      <c r="N1517" s="9"/>
      <c r="O1517" s="9"/>
      <c r="P1517" s="9"/>
      <c r="Q1517" s="9"/>
      <c r="R1517" s="9"/>
      <c r="S1517" s="9"/>
    </row>
    <row r="1518" spans="1:19" ht="17" x14ac:dyDescent="0.2">
      <c r="A1518" s="5" t="s">
        <v>6061</v>
      </c>
      <c r="B1518" s="9" t="s">
        <v>43</v>
      </c>
      <c r="C1518" s="9"/>
      <c r="D1518" s="9" t="s">
        <v>6062</v>
      </c>
      <c r="E1518" s="9"/>
      <c r="F1518" s="9" t="s">
        <v>6063</v>
      </c>
      <c r="G1518" s="9"/>
      <c r="H1518" s="9"/>
      <c r="I1518" s="9" t="s">
        <v>6064</v>
      </c>
      <c r="J1518" s="9" t="s">
        <v>6065</v>
      </c>
      <c r="K1518" s="9"/>
      <c r="L1518" s="9"/>
      <c r="M1518" s="9"/>
      <c r="N1518" s="9"/>
      <c r="O1518" s="9"/>
      <c r="P1518" s="9"/>
      <c r="Q1518" s="9"/>
      <c r="R1518" s="9"/>
      <c r="S1518" s="9"/>
    </row>
    <row r="1519" spans="1:19" ht="17" x14ac:dyDescent="0.2">
      <c r="A1519" s="5" t="s">
        <v>6066</v>
      </c>
      <c r="B1519" s="9" t="s">
        <v>147</v>
      </c>
      <c r="C1519" s="9"/>
      <c r="D1519" s="9" t="s">
        <v>6067</v>
      </c>
      <c r="E1519" s="9"/>
      <c r="F1519" s="9" t="s">
        <v>2744</v>
      </c>
      <c r="G1519" s="9"/>
      <c r="H1519" s="9" t="s">
        <v>6068</v>
      </c>
      <c r="I1519" s="9" t="s">
        <v>6069</v>
      </c>
      <c r="J1519" s="9" t="s">
        <v>6070</v>
      </c>
      <c r="K1519" s="9"/>
      <c r="L1519" s="9"/>
      <c r="M1519" s="9"/>
      <c r="N1519" s="9"/>
      <c r="O1519" s="9"/>
      <c r="P1519" s="9"/>
      <c r="Q1519" s="9"/>
      <c r="R1519" s="9"/>
      <c r="S1519" s="9"/>
    </row>
    <row r="1520" spans="1:19" ht="17" x14ac:dyDescent="0.2">
      <c r="A1520" s="5" t="s">
        <v>6071</v>
      </c>
      <c r="B1520" s="9" t="s">
        <v>2443</v>
      </c>
      <c r="C1520" s="9"/>
      <c r="D1520" s="9" t="s">
        <v>6072</v>
      </c>
      <c r="E1520" s="9"/>
      <c r="F1520" s="9" t="s">
        <v>4525</v>
      </c>
      <c r="G1520" s="9"/>
      <c r="H1520" s="9" t="s">
        <v>6073</v>
      </c>
      <c r="I1520" s="9" t="s">
        <v>6074</v>
      </c>
      <c r="J1520" s="9" t="s">
        <v>6075</v>
      </c>
      <c r="K1520" s="9"/>
      <c r="L1520" s="9"/>
      <c r="M1520" s="9"/>
      <c r="N1520" s="9"/>
      <c r="O1520" s="9"/>
      <c r="P1520" s="9"/>
      <c r="Q1520" s="9"/>
      <c r="R1520" s="9"/>
      <c r="S1520" s="9"/>
    </row>
    <row r="1521" spans="1:19" ht="17" x14ac:dyDescent="0.2">
      <c r="A1521" s="5" t="s">
        <v>6076</v>
      </c>
      <c r="B1521" s="9" t="s">
        <v>128</v>
      </c>
      <c r="C1521" s="9" t="s">
        <v>2699</v>
      </c>
      <c r="D1521" s="9" t="s">
        <v>6077</v>
      </c>
      <c r="E1521" s="9"/>
      <c r="F1521" s="9" t="s">
        <v>6078</v>
      </c>
      <c r="G1521" s="9" t="s">
        <v>6079</v>
      </c>
      <c r="H1521" s="9" t="s">
        <v>6080</v>
      </c>
      <c r="I1521" s="9" t="s">
        <v>6081</v>
      </c>
      <c r="J1521" s="9"/>
      <c r="K1521" s="9"/>
      <c r="L1521" s="9"/>
      <c r="M1521" s="9"/>
      <c r="N1521" s="9"/>
      <c r="O1521" s="9"/>
      <c r="P1521" s="9"/>
      <c r="Q1521" s="9"/>
      <c r="R1521" s="9"/>
      <c r="S1521" s="9"/>
    </row>
    <row r="1522" spans="1:19" ht="17" x14ac:dyDescent="0.2">
      <c r="A1522" s="5" t="s">
        <v>6082</v>
      </c>
      <c r="B1522" s="9" t="s">
        <v>43</v>
      </c>
      <c r="C1522" s="9"/>
      <c r="D1522" s="9" t="s">
        <v>6083</v>
      </c>
      <c r="E1522" s="9"/>
      <c r="F1522" s="9" t="s">
        <v>3667</v>
      </c>
      <c r="G1522" s="9"/>
      <c r="H1522" s="9"/>
      <c r="I1522" s="9" t="s">
        <v>6084</v>
      </c>
      <c r="J1522" s="9" t="s">
        <v>6085</v>
      </c>
      <c r="K1522" s="9"/>
      <c r="L1522" s="9"/>
      <c r="M1522" s="9"/>
      <c r="N1522" s="9"/>
      <c r="O1522" s="9"/>
      <c r="P1522" s="9"/>
      <c r="Q1522" s="9"/>
      <c r="R1522" s="9"/>
      <c r="S1522" s="9"/>
    </row>
    <row r="1523" spans="1:19" ht="17" x14ac:dyDescent="0.2">
      <c r="A1523" s="5" t="s">
        <v>6086</v>
      </c>
      <c r="B1523" s="9" t="s">
        <v>43</v>
      </c>
      <c r="C1523" s="9"/>
      <c r="D1523" s="9" t="s">
        <v>6087</v>
      </c>
      <c r="E1523" s="9" t="s">
        <v>6088</v>
      </c>
      <c r="F1523" s="9" t="s">
        <v>6089</v>
      </c>
      <c r="G1523" s="9"/>
      <c r="H1523" s="9" t="s">
        <v>6090</v>
      </c>
      <c r="I1523" s="9" t="s">
        <v>6091</v>
      </c>
      <c r="J1523" s="9"/>
      <c r="K1523" s="9"/>
      <c r="L1523" s="9"/>
      <c r="M1523" s="9"/>
      <c r="N1523" s="9"/>
      <c r="O1523" s="9"/>
      <c r="P1523" s="9"/>
      <c r="Q1523" s="9"/>
      <c r="R1523" s="9"/>
      <c r="S1523" s="9"/>
    </row>
    <row r="1524" spans="1:19" ht="17" x14ac:dyDescent="0.2">
      <c r="A1524" s="5" t="s">
        <v>6092</v>
      </c>
      <c r="B1524" s="9" t="s">
        <v>128</v>
      </c>
      <c r="C1524" s="9" t="s">
        <v>2699</v>
      </c>
      <c r="D1524" s="9" t="s">
        <v>6093</v>
      </c>
      <c r="E1524" s="9"/>
      <c r="F1524" s="9" t="s">
        <v>6094</v>
      </c>
      <c r="G1524" s="9" t="s">
        <v>6095</v>
      </c>
      <c r="H1524" s="9"/>
      <c r="I1524" s="9" t="s">
        <v>6096</v>
      </c>
      <c r="J1524" s="9" t="s">
        <v>6097</v>
      </c>
      <c r="K1524" s="9"/>
      <c r="L1524" s="9"/>
      <c r="M1524" s="9"/>
      <c r="N1524" s="9"/>
      <c r="O1524" s="9"/>
      <c r="P1524" s="9"/>
      <c r="Q1524" s="9"/>
      <c r="R1524" s="9"/>
      <c r="S1524" s="9"/>
    </row>
    <row r="1525" spans="1:19" ht="17" x14ac:dyDescent="0.2">
      <c r="A1525" s="5" t="s">
        <v>6098</v>
      </c>
      <c r="B1525" s="9" t="s">
        <v>32</v>
      </c>
      <c r="C1525" s="9"/>
      <c r="D1525" s="9" t="s">
        <v>6099</v>
      </c>
      <c r="E1525" s="9"/>
      <c r="F1525" s="9" t="s">
        <v>4439</v>
      </c>
      <c r="G1525" s="9"/>
      <c r="H1525" s="9" t="s">
        <v>6100</v>
      </c>
      <c r="I1525" s="9" t="s">
        <v>6101</v>
      </c>
      <c r="J1525" s="9" t="s">
        <v>6102</v>
      </c>
      <c r="K1525" s="9"/>
      <c r="L1525" s="9"/>
      <c r="M1525" s="9"/>
      <c r="N1525" s="9"/>
      <c r="O1525" s="9"/>
      <c r="P1525" s="9"/>
      <c r="Q1525" s="9"/>
      <c r="R1525" s="9"/>
      <c r="S1525" s="9"/>
    </row>
    <row r="1526" spans="1:19" ht="17" x14ac:dyDescent="0.2">
      <c r="A1526" s="5" t="s">
        <v>6103</v>
      </c>
      <c r="B1526" s="9" t="s">
        <v>128</v>
      </c>
      <c r="C1526" s="9" t="s">
        <v>2789</v>
      </c>
      <c r="D1526" s="9" t="s">
        <v>6104</v>
      </c>
      <c r="E1526" s="9" t="s">
        <v>6105</v>
      </c>
      <c r="F1526" s="9" t="s">
        <v>6106</v>
      </c>
      <c r="G1526" s="9"/>
      <c r="H1526" s="9" t="s">
        <v>6107</v>
      </c>
      <c r="I1526" s="9" t="s">
        <v>6108</v>
      </c>
      <c r="J1526" s="9"/>
      <c r="K1526" s="9"/>
      <c r="L1526" s="9"/>
      <c r="M1526" s="9"/>
      <c r="N1526" s="9"/>
      <c r="O1526" s="9"/>
      <c r="P1526" s="9"/>
      <c r="Q1526" s="9"/>
      <c r="R1526" s="9"/>
      <c r="S1526" s="9"/>
    </row>
    <row r="1527" spans="1:19" x14ac:dyDescent="0.2">
      <c r="A1527" s="4" t="s">
        <v>6109</v>
      </c>
      <c r="B1527" s="9" t="s">
        <v>2443</v>
      </c>
      <c r="C1527" s="9"/>
      <c r="D1527" s="9" t="s">
        <v>6110</v>
      </c>
      <c r="E1527" s="9" t="s">
        <v>6111</v>
      </c>
      <c r="F1527" s="9"/>
      <c r="G1527" s="9"/>
      <c r="H1527" s="9" t="s">
        <v>6112</v>
      </c>
      <c r="I1527" s="9" t="s">
        <v>6113</v>
      </c>
      <c r="J1527" s="9"/>
      <c r="K1527" s="9"/>
      <c r="L1527" s="9" t="s">
        <v>6114</v>
      </c>
      <c r="M1527" s="9"/>
      <c r="N1527" s="9"/>
      <c r="O1527" s="9"/>
      <c r="P1527" s="9"/>
      <c r="Q1527" s="9"/>
      <c r="R1527" s="9"/>
      <c r="S1527" s="9"/>
    </row>
    <row r="1528" spans="1:19" x14ac:dyDescent="0.2">
      <c r="A1528" s="4" t="s">
        <v>6115</v>
      </c>
      <c r="B1528" s="9" t="s">
        <v>32</v>
      </c>
      <c r="C1528" s="9"/>
      <c r="D1528" s="9" t="s">
        <v>6116</v>
      </c>
      <c r="E1528" s="9"/>
      <c r="F1528" s="9" t="s">
        <v>6117</v>
      </c>
      <c r="G1528" s="9"/>
      <c r="H1528" s="9" t="s">
        <v>6118</v>
      </c>
      <c r="I1528" s="9" t="s">
        <v>6119</v>
      </c>
      <c r="J1528" s="9" t="s">
        <v>6120</v>
      </c>
      <c r="K1528" s="9"/>
      <c r="L1528" s="9"/>
      <c r="M1528" s="9"/>
      <c r="N1528" s="9"/>
      <c r="O1528" s="9"/>
      <c r="P1528" s="9"/>
      <c r="Q1528" s="9"/>
      <c r="R1528" s="9"/>
      <c r="S1528" s="9"/>
    </row>
    <row r="1529" spans="1:19" x14ac:dyDescent="0.2">
      <c r="A1529" s="4" t="s">
        <v>6121</v>
      </c>
      <c r="B1529" s="9" t="s">
        <v>2443</v>
      </c>
      <c r="C1529" s="9"/>
      <c r="D1529" s="9" t="s">
        <v>6122</v>
      </c>
      <c r="E1529" s="9"/>
      <c r="F1529" s="9" t="s">
        <v>6123</v>
      </c>
      <c r="G1529" s="9"/>
      <c r="H1529" s="9" t="s">
        <v>5538</v>
      </c>
      <c r="I1529" s="9" t="s">
        <v>6124</v>
      </c>
      <c r="J1529" s="9" t="s">
        <v>6125</v>
      </c>
      <c r="K1529" s="9"/>
      <c r="L1529" s="9"/>
      <c r="M1529" s="9"/>
      <c r="N1529" s="9"/>
      <c r="O1529" s="9"/>
      <c r="P1529" s="9"/>
      <c r="Q1529" s="9"/>
      <c r="R1529" s="9"/>
      <c r="S1529" s="9"/>
    </row>
    <row r="1530" spans="1:19" x14ac:dyDescent="0.2">
      <c r="A1530" s="4" t="s">
        <v>6126</v>
      </c>
      <c r="B1530" s="9" t="s">
        <v>2443</v>
      </c>
      <c r="C1530" s="9"/>
      <c r="D1530" s="9" t="s">
        <v>6127</v>
      </c>
      <c r="E1530" s="9"/>
      <c r="F1530" s="9" t="s">
        <v>6123</v>
      </c>
      <c r="G1530" s="9" t="s">
        <v>6128</v>
      </c>
      <c r="H1530" s="9" t="s">
        <v>6129</v>
      </c>
      <c r="I1530" s="9" t="s">
        <v>6130</v>
      </c>
      <c r="J1530" s="9" t="s">
        <v>6131</v>
      </c>
      <c r="K1530" s="9"/>
      <c r="L1530" s="9"/>
      <c r="M1530" s="9" t="s">
        <v>6132</v>
      </c>
      <c r="N1530" s="9"/>
      <c r="O1530" s="9"/>
      <c r="P1530" s="9"/>
      <c r="Q1530" s="9"/>
      <c r="R1530" s="9"/>
      <c r="S1530" s="9"/>
    </row>
    <row r="1531" spans="1:19" x14ac:dyDescent="0.2">
      <c r="A1531" s="4" t="s">
        <v>6133</v>
      </c>
      <c r="B1531" s="9" t="s">
        <v>43</v>
      </c>
      <c r="C1531" s="9"/>
      <c r="D1531" s="9" t="s">
        <v>6134</v>
      </c>
      <c r="E1531" s="9" t="s">
        <v>6135</v>
      </c>
      <c r="F1531" s="9"/>
      <c r="G1531" s="9" t="s">
        <v>6136</v>
      </c>
      <c r="H1531" s="9" t="s">
        <v>6137</v>
      </c>
      <c r="I1531" s="9" t="s">
        <v>6138</v>
      </c>
      <c r="J1531" s="9"/>
      <c r="K1531" s="9"/>
      <c r="L1531" s="9"/>
      <c r="M1531" s="9"/>
      <c r="N1531" s="9"/>
      <c r="O1531" s="9"/>
      <c r="P1531" s="9"/>
      <c r="Q1531" s="9"/>
      <c r="R1531" s="9"/>
      <c r="S1531" s="9"/>
    </row>
    <row r="1532" spans="1:19" x14ac:dyDescent="0.2">
      <c r="A1532" s="4" t="s">
        <v>6139</v>
      </c>
      <c r="B1532" s="9" t="s">
        <v>32</v>
      </c>
      <c r="C1532" s="9"/>
      <c r="D1532" s="9" t="s">
        <v>6140</v>
      </c>
      <c r="E1532" s="9" t="s">
        <v>2920</v>
      </c>
      <c r="F1532" s="9"/>
      <c r="G1532" s="9"/>
      <c r="H1532" s="9" t="s">
        <v>6141</v>
      </c>
      <c r="I1532" s="9" t="s">
        <v>6142</v>
      </c>
      <c r="J1532" s="9"/>
      <c r="K1532" s="9"/>
      <c r="L1532" s="9"/>
      <c r="M1532" s="9"/>
      <c r="N1532" s="9"/>
      <c r="O1532" s="9"/>
      <c r="P1532" s="9"/>
      <c r="Q1532" s="9"/>
      <c r="R1532" s="9"/>
      <c r="S1532" s="9"/>
    </row>
    <row r="1533" spans="1:19" x14ac:dyDescent="0.2">
      <c r="A1533" s="4" t="s">
        <v>6143</v>
      </c>
      <c r="B1533" s="9" t="s">
        <v>147</v>
      </c>
      <c r="C1533" s="9"/>
      <c r="D1533" s="9" t="s">
        <v>6144</v>
      </c>
      <c r="E1533" s="9"/>
      <c r="F1533" s="9" t="s">
        <v>6145</v>
      </c>
      <c r="G1533" s="9"/>
      <c r="H1533" s="9" t="s">
        <v>6146</v>
      </c>
      <c r="I1533" s="9" t="s">
        <v>6147</v>
      </c>
      <c r="J1533" s="9" t="s">
        <v>6148</v>
      </c>
      <c r="K1533" s="9"/>
      <c r="L1533" s="9"/>
      <c r="M1533" s="9"/>
      <c r="N1533" s="9"/>
      <c r="O1533" s="9"/>
      <c r="P1533" s="9"/>
      <c r="Q1533" s="9"/>
      <c r="R1533" s="9"/>
      <c r="S1533" s="9"/>
    </row>
    <row r="1534" spans="1:19" x14ac:dyDescent="0.2">
      <c r="A1534" s="4" t="s">
        <v>6149</v>
      </c>
      <c r="B1534" s="9" t="s">
        <v>32</v>
      </c>
      <c r="C1534" s="9"/>
      <c r="D1534" s="9" t="s">
        <v>6150</v>
      </c>
      <c r="E1534" s="9"/>
      <c r="F1534" s="9" t="s">
        <v>4439</v>
      </c>
      <c r="G1534" s="9"/>
      <c r="H1534" s="9" t="s">
        <v>6100</v>
      </c>
      <c r="I1534" s="9" t="s">
        <v>6151</v>
      </c>
      <c r="J1534" s="9" t="s">
        <v>6152</v>
      </c>
      <c r="K1534" s="9"/>
      <c r="L1534" s="9"/>
      <c r="M1534" s="9"/>
      <c r="N1534" s="9"/>
      <c r="O1534" s="9"/>
      <c r="P1534" s="9"/>
      <c r="Q1534" s="9"/>
      <c r="R1534" s="9"/>
      <c r="S1534" s="9"/>
    </row>
    <row r="1535" spans="1:19" x14ac:dyDescent="0.2">
      <c r="A1535" s="4" t="s">
        <v>6153</v>
      </c>
      <c r="B1535" s="9" t="s">
        <v>43</v>
      </c>
      <c r="C1535" s="9"/>
      <c r="D1535" s="9" t="s">
        <v>6154</v>
      </c>
      <c r="E1535" s="9"/>
      <c r="F1535" s="9" t="s">
        <v>4661</v>
      </c>
      <c r="G1535" s="9"/>
      <c r="H1535" s="9"/>
      <c r="I1535" s="9" t="s">
        <v>6155</v>
      </c>
      <c r="J1535" s="9" t="s">
        <v>6156</v>
      </c>
      <c r="K1535" s="9"/>
      <c r="L1535" s="9"/>
      <c r="M1535" s="9"/>
      <c r="N1535" s="9"/>
      <c r="O1535" s="9"/>
      <c r="P1535" s="9"/>
      <c r="Q1535" s="9"/>
      <c r="R1535" s="9"/>
      <c r="S1535" s="9"/>
    </row>
    <row r="1536" spans="1:19" x14ac:dyDescent="0.2">
      <c r="A1536" s="4" t="s">
        <v>6157</v>
      </c>
      <c r="B1536" s="9" t="s">
        <v>43</v>
      </c>
      <c r="C1536" s="9"/>
      <c r="D1536" s="9" t="s">
        <v>6158</v>
      </c>
      <c r="E1536" s="9" t="s">
        <v>43</v>
      </c>
      <c r="F1536" s="9" t="s">
        <v>6159</v>
      </c>
      <c r="G1536" s="9"/>
      <c r="H1536" s="9" t="s">
        <v>6160</v>
      </c>
      <c r="I1536" s="9" t="s">
        <v>6161</v>
      </c>
      <c r="J1536" s="9"/>
      <c r="K1536" s="9"/>
      <c r="L1536" s="9"/>
      <c r="M1536" s="9"/>
      <c r="N1536" s="9"/>
      <c r="O1536" s="9"/>
      <c r="P1536" s="9"/>
      <c r="Q1536" s="9"/>
      <c r="R1536" s="9"/>
      <c r="S1536" s="9"/>
    </row>
    <row r="1537" spans="1:19" x14ac:dyDescent="0.2">
      <c r="A1537" s="4" t="s">
        <v>6162</v>
      </c>
      <c r="B1537" s="9" t="s">
        <v>2443</v>
      </c>
      <c r="C1537" s="9"/>
      <c r="D1537" s="9" t="s">
        <v>6163</v>
      </c>
      <c r="E1537" s="9" t="s">
        <v>6164</v>
      </c>
      <c r="F1537" s="9" t="s">
        <v>6165</v>
      </c>
      <c r="G1537" s="9"/>
      <c r="H1537" s="9"/>
      <c r="I1537" s="9" t="s">
        <v>6166</v>
      </c>
      <c r="J1537" s="9" t="s">
        <v>6167</v>
      </c>
      <c r="K1537" s="9"/>
      <c r="L1537" s="9"/>
      <c r="M1537" s="9"/>
      <c r="N1537" s="9"/>
      <c r="O1537" s="9"/>
      <c r="P1537" s="9"/>
      <c r="Q1537" s="9"/>
      <c r="R1537" s="9"/>
      <c r="S1537" s="9"/>
    </row>
    <row r="1538" spans="1:19" x14ac:dyDescent="0.2">
      <c r="A1538" s="4" t="s">
        <v>6168</v>
      </c>
      <c r="B1538" s="9" t="s">
        <v>32</v>
      </c>
      <c r="C1538" s="9"/>
      <c r="D1538" s="9" t="s">
        <v>6169</v>
      </c>
      <c r="E1538" s="9" t="s">
        <v>6170</v>
      </c>
      <c r="F1538" s="9" t="s">
        <v>3112</v>
      </c>
      <c r="G1538" s="9" t="s">
        <v>2521</v>
      </c>
      <c r="H1538" s="9" t="s">
        <v>6171</v>
      </c>
      <c r="I1538" s="9" t="s">
        <v>6172</v>
      </c>
      <c r="J1538" s="9" t="s">
        <v>6173</v>
      </c>
      <c r="K1538" s="9"/>
      <c r="L1538" s="9"/>
      <c r="M1538" s="9" t="s">
        <v>6174</v>
      </c>
      <c r="N1538" s="9"/>
      <c r="O1538" s="9"/>
      <c r="P1538" s="9"/>
      <c r="Q1538" s="9"/>
      <c r="R1538" s="9"/>
      <c r="S1538" s="9"/>
    </row>
    <row r="1539" spans="1:19" x14ac:dyDescent="0.2">
      <c r="A1539" s="4" t="s">
        <v>6175</v>
      </c>
      <c r="B1539" s="9" t="s">
        <v>2443</v>
      </c>
      <c r="C1539" s="9"/>
      <c r="D1539" s="9" t="s">
        <v>6176</v>
      </c>
      <c r="E1539" s="9" t="s">
        <v>6177</v>
      </c>
      <c r="F1539" s="9" t="s">
        <v>6178</v>
      </c>
      <c r="G1539" s="9"/>
      <c r="H1539" s="9" t="s">
        <v>6179</v>
      </c>
      <c r="I1539" s="9" t="s">
        <v>6180</v>
      </c>
      <c r="J1539" s="9"/>
      <c r="K1539" s="9"/>
      <c r="L1539" s="9"/>
      <c r="M1539" s="9"/>
      <c r="N1539" s="9"/>
      <c r="O1539" s="9"/>
      <c r="P1539" s="9"/>
      <c r="Q1539" s="9"/>
      <c r="R1539" s="9"/>
      <c r="S1539" s="9"/>
    </row>
    <row r="1540" spans="1:19" x14ac:dyDescent="0.2">
      <c r="A1540" s="4" t="s">
        <v>6181</v>
      </c>
      <c r="B1540" s="9" t="s">
        <v>128</v>
      </c>
      <c r="C1540" s="9" t="s">
        <v>2789</v>
      </c>
      <c r="D1540" s="9" t="s">
        <v>6182</v>
      </c>
      <c r="E1540" s="9" t="s">
        <v>6183</v>
      </c>
      <c r="F1540" s="9" t="s">
        <v>6184</v>
      </c>
      <c r="G1540" s="9" t="s">
        <v>2521</v>
      </c>
      <c r="H1540" s="9" t="s">
        <v>6159</v>
      </c>
      <c r="I1540" s="9" t="s">
        <v>6185</v>
      </c>
      <c r="J1540" s="9" t="s">
        <v>6186</v>
      </c>
      <c r="K1540" s="9"/>
      <c r="L1540" s="9"/>
      <c r="M1540" s="9"/>
      <c r="N1540" s="9"/>
      <c r="O1540" s="9"/>
      <c r="P1540" s="9"/>
      <c r="Q1540" s="9"/>
      <c r="R1540" s="9"/>
      <c r="S1540" s="9"/>
    </row>
    <row r="1541" spans="1:19" x14ac:dyDescent="0.2">
      <c r="A1541" s="4" t="s">
        <v>6187</v>
      </c>
      <c r="B1541" s="9" t="s">
        <v>43</v>
      </c>
      <c r="C1541" s="9"/>
      <c r="D1541" s="9" t="s">
        <v>6188</v>
      </c>
      <c r="E1541" s="9"/>
      <c r="F1541" s="9" t="s">
        <v>2642</v>
      </c>
      <c r="G1541" s="9"/>
      <c r="H1541" s="9"/>
      <c r="I1541" s="9" t="s">
        <v>6189</v>
      </c>
      <c r="J1541" s="9" t="s">
        <v>6190</v>
      </c>
      <c r="K1541" s="9"/>
      <c r="L1541" s="9"/>
      <c r="M1541" s="9"/>
      <c r="N1541" s="9"/>
      <c r="O1541" s="9"/>
      <c r="P1541" s="9"/>
      <c r="Q1541" s="9"/>
      <c r="R1541" s="9"/>
      <c r="S1541" s="9"/>
    </row>
    <row r="1542" spans="1:19" x14ac:dyDescent="0.2">
      <c r="A1542" s="4" t="s">
        <v>6191</v>
      </c>
      <c r="B1542" s="9" t="s">
        <v>32</v>
      </c>
      <c r="C1542" s="9"/>
      <c r="D1542" s="9" t="s">
        <v>6192</v>
      </c>
      <c r="E1542" s="9"/>
      <c r="F1542" s="9" t="s">
        <v>6193</v>
      </c>
      <c r="G1542" s="9"/>
      <c r="H1542" s="9" t="s">
        <v>2494</v>
      </c>
      <c r="I1542" s="9" t="s">
        <v>6194</v>
      </c>
      <c r="J1542" s="9" t="s">
        <v>6195</v>
      </c>
      <c r="K1542" s="9"/>
      <c r="L1542" s="9"/>
      <c r="M1542" s="9" t="s">
        <v>6196</v>
      </c>
      <c r="N1542" s="9"/>
      <c r="O1542" s="9"/>
      <c r="P1542" s="9"/>
      <c r="Q1542" s="9"/>
      <c r="R1542" s="9"/>
      <c r="S1542" s="9"/>
    </row>
    <row r="1543" spans="1:19" x14ac:dyDescent="0.2">
      <c r="A1543" s="4" t="s">
        <v>6197</v>
      </c>
      <c r="B1543" s="9" t="s">
        <v>128</v>
      </c>
      <c r="C1543" s="9" t="s">
        <v>4250</v>
      </c>
      <c r="D1543" s="9" t="s">
        <v>6198</v>
      </c>
      <c r="E1543" s="9" t="s">
        <v>4244</v>
      </c>
      <c r="F1543" s="9"/>
      <c r="G1543" s="9" t="s">
        <v>4245</v>
      </c>
      <c r="H1543" s="9" t="s">
        <v>6199</v>
      </c>
      <c r="I1543" s="9" t="s">
        <v>6200</v>
      </c>
      <c r="J1543" s="9" t="s">
        <v>6201</v>
      </c>
      <c r="K1543" s="9"/>
      <c r="L1543" s="9"/>
      <c r="M1543" s="9"/>
      <c r="N1543" s="9"/>
      <c r="O1543" s="9"/>
      <c r="P1543" s="9"/>
      <c r="Q1543" s="9"/>
      <c r="R1543" s="9"/>
      <c r="S1543" s="9"/>
    </row>
    <row r="1544" spans="1:19" x14ac:dyDescent="0.2">
      <c r="A1544" s="4" t="s">
        <v>6202</v>
      </c>
      <c r="B1544" s="9" t="s">
        <v>2443</v>
      </c>
      <c r="C1544" s="9"/>
      <c r="D1544" s="9" t="s">
        <v>6203</v>
      </c>
      <c r="E1544" s="9" t="s">
        <v>4785</v>
      </c>
      <c r="F1544" s="9"/>
      <c r="G1544" s="9"/>
      <c r="H1544" s="9" t="s">
        <v>6204</v>
      </c>
      <c r="I1544" s="9" t="s">
        <v>6205</v>
      </c>
      <c r="J1544" s="9"/>
      <c r="K1544" s="9"/>
      <c r="L1544" s="9" t="s">
        <v>6206</v>
      </c>
      <c r="M1544" s="9"/>
      <c r="N1544" s="9"/>
      <c r="O1544" s="9"/>
      <c r="P1544" s="9"/>
      <c r="Q1544" s="9"/>
      <c r="R1544" s="9"/>
      <c r="S1544" s="9"/>
    </row>
    <row r="1545" spans="1:19" x14ac:dyDescent="0.2">
      <c r="A1545" s="4" t="s">
        <v>6207</v>
      </c>
      <c r="B1545" s="9" t="s">
        <v>43</v>
      </c>
      <c r="C1545" s="9"/>
      <c r="D1545" s="9" t="s">
        <v>6208</v>
      </c>
      <c r="E1545" s="9"/>
      <c r="F1545" s="9" t="s">
        <v>6209</v>
      </c>
      <c r="G1545" s="9" t="s">
        <v>4661</v>
      </c>
      <c r="H1545" s="9"/>
      <c r="I1545" s="9" t="s">
        <v>6210</v>
      </c>
      <c r="J1545" s="9" t="s">
        <v>6211</v>
      </c>
      <c r="K1545" s="9"/>
      <c r="L1545" s="9"/>
      <c r="M1545" s="9"/>
      <c r="N1545" s="9"/>
      <c r="O1545" s="9"/>
      <c r="P1545" s="9"/>
      <c r="Q1545" s="9"/>
      <c r="R1545" s="9"/>
      <c r="S1545" s="9"/>
    </row>
    <row r="1546" spans="1:19" x14ac:dyDescent="0.2">
      <c r="A1546" s="4" t="s">
        <v>6212</v>
      </c>
      <c r="B1546" s="9" t="s">
        <v>43</v>
      </c>
      <c r="C1546" s="9"/>
      <c r="D1546" s="9" t="s">
        <v>6213</v>
      </c>
      <c r="E1546" s="9"/>
      <c r="F1546" s="9" t="s">
        <v>6214</v>
      </c>
      <c r="G1546" s="9"/>
      <c r="H1546" s="9"/>
      <c r="I1546" s="9" t="s">
        <v>6215</v>
      </c>
      <c r="J1546" s="9" t="s">
        <v>6216</v>
      </c>
      <c r="K1546" s="9"/>
      <c r="L1546" s="9"/>
      <c r="M1546" s="9"/>
      <c r="N1546" s="9"/>
      <c r="O1546" s="9"/>
      <c r="P1546" s="9"/>
      <c r="Q1546" s="9"/>
      <c r="R1546" s="9"/>
      <c r="S1546" s="9"/>
    </row>
    <row r="1547" spans="1:19" x14ac:dyDescent="0.2">
      <c r="A1547" s="4" t="s">
        <v>6217</v>
      </c>
      <c r="B1547" s="9" t="s">
        <v>128</v>
      </c>
      <c r="C1547" s="9" t="s">
        <v>2122</v>
      </c>
      <c r="D1547" s="9" t="s">
        <v>6218</v>
      </c>
      <c r="E1547" s="9" t="s">
        <v>6219</v>
      </c>
      <c r="F1547" s="9" t="s">
        <v>5335</v>
      </c>
      <c r="G1547" s="9"/>
      <c r="H1547" s="9" t="s">
        <v>6220</v>
      </c>
      <c r="I1547" s="9" t="s">
        <v>6221</v>
      </c>
      <c r="J1547" s="9" t="s">
        <v>6222</v>
      </c>
      <c r="K1547" s="9"/>
      <c r="L1547" s="9" t="s">
        <v>6223</v>
      </c>
      <c r="M1547" s="9" t="s">
        <v>5603</v>
      </c>
      <c r="N1547" s="9"/>
      <c r="O1547" s="9"/>
      <c r="P1547" s="9"/>
      <c r="Q1547" s="9"/>
      <c r="R1547" s="9"/>
      <c r="S1547" s="9"/>
    </row>
    <row r="1548" spans="1:19" x14ac:dyDescent="0.2">
      <c r="A1548" s="4" t="s">
        <v>6224</v>
      </c>
      <c r="B1548" s="9" t="s">
        <v>43</v>
      </c>
      <c r="C1548" s="9"/>
      <c r="D1548" s="9" t="s">
        <v>6225</v>
      </c>
      <c r="E1548" s="9"/>
      <c r="F1548" s="9" t="s">
        <v>6226</v>
      </c>
      <c r="G1548" s="9"/>
      <c r="H1548" s="9"/>
      <c r="I1548" s="9" t="s">
        <v>6227</v>
      </c>
      <c r="J1548" s="9" t="s">
        <v>6228</v>
      </c>
      <c r="K1548" s="9"/>
      <c r="L1548" s="9"/>
      <c r="M1548" s="9"/>
      <c r="N1548" s="9"/>
      <c r="O1548" s="9"/>
      <c r="P1548" s="9"/>
      <c r="Q1548" s="9"/>
      <c r="R1548" s="9"/>
      <c r="S1548" s="9"/>
    </row>
    <row r="1549" spans="1:19" x14ac:dyDescent="0.2">
      <c r="A1549" s="4" t="s">
        <v>6229</v>
      </c>
      <c r="B1549" s="9" t="s">
        <v>43</v>
      </c>
      <c r="C1549" s="9"/>
      <c r="D1549" s="9" t="s">
        <v>6230</v>
      </c>
      <c r="E1549" s="9"/>
      <c r="F1549" s="9" t="s">
        <v>4376</v>
      </c>
      <c r="G1549" s="9"/>
      <c r="H1549" s="9" t="s">
        <v>6231</v>
      </c>
      <c r="I1549" s="9" t="s">
        <v>6232</v>
      </c>
      <c r="J1549" s="9" t="s">
        <v>6233</v>
      </c>
      <c r="K1549" s="9"/>
      <c r="L1549" s="9"/>
      <c r="M1549" s="9"/>
      <c r="N1549" s="9"/>
      <c r="O1549" s="9"/>
      <c r="P1549" s="9"/>
      <c r="Q1549" s="9"/>
      <c r="R1549" s="9"/>
      <c r="S1549" s="9"/>
    </row>
    <row r="1550" spans="1:19" x14ac:dyDescent="0.2">
      <c r="A1550" s="4" t="s">
        <v>6234</v>
      </c>
      <c r="B1550" s="9" t="s">
        <v>128</v>
      </c>
      <c r="C1550" s="9" t="s">
        <v>4317</v>
      </c>
      <c r="D1550" s="9" t="s">
        <v>6235</v>
      </c>
      <c r="E1550" s="9"/>
      <c r="F1550" s="9" t="s">
        <v>6236</v>
      </c>
      <c r="G1550" s="9"/>
      <c r="H1550" s="9" t="s">
        <v>6237</v>
      </c>
      <c r="I1550" s="9" t="s">
        <v>6238</v>
      </c>
      <c r="J1550" s="9" t="s">
        <v>6239</v>
      </c>
      <c r="K1550" s="9"/>
      <c r="L1550" s="9"/>
      <c r="M1550" s="9"/>
      <c r="N1550" s="9"/>
      <c r="O1550" s="9"/>
      <c r="P1550" s="9"/>
      <c r="Q1550" s="9"/>
      <c r="R1550" s="9"/>
      <c r="S1550" s="9"/>
    </row>
    <row r="1551" spans="1:19" x14ac:dyDescent="0.2">
      <c r="A1551" s="4" t="s">
        <v>6240</v>
      </c>
      <c r="B1551" s="9" t="s">
        <v>43</v>
      </c>
      <c r="C1551" s="9"/>
      <c r="D1551" s="9" t="s">
        <v>6241</v>
      </c>
      <c r="E1551" s="9"/>
      <c r="F1551" s="9" t="s">
        <v>6242</v>
      </c>
      <c r="G1551" s="9" t="s">
        <v>6243</v>
      </c>
      <c r="H1551" s="9" t="s">
        <v>6244</v>
      </c>
      <c r="I1551" s="9" t="s">
        <v>6245</v>
      </c>
      <c r="J1551" s="9"/>
      <c r="K1551" s="9"/>
      <c r="L1551" s="9"/>
      <c r="M1551" s="9"/>
      <c r="N1551" s="9"/>
      <c r="O1551" s="9"/>
      <c r="P1551" s="9"/>
      <c r="Q1551" s="9"/>
      <c r="R1551" s="9"/>
      <c r="S1551" s="9"/>
    </row>
    <row r="1552" spans="1:19" x14ac:dyDescent="0.2">
      <c r="A1552" s="4" t="s">
        <v>6246</v>
      </c>
      <c r="B1552" s="9" t="s">
        <v>32</v>
      </c>
      <c r="C1552" s="9"/>
      <c r="D1552" s="9" t="s">
        <v>6247</v>
      </c>
      <c r="E1552" s="9" t="s">
        <v>6248</v>
      </c>
      <c r="F1552" s="9" t="s">
        <v>6249</v>
      </c>
      <c r="G1552" s="9" t="s">
        <v>3112</v>
      </c>
      <c r="H1552" s="9" t="s">
        <v>6159</v>
      </c>
      <c r="I1552" s="9" t="s">
        <v>6250</v>
      </c>
      <c r="J1552" s="9" t="s">
        <v>6251</v>
      </c>
      <c r="K1552" s="9"/>
      <c r="L1552" s="9"/>
      <c r="M1552" s="9" t="s">
        <v>6252</v>
      </c>
      <c r="N1552" s="9"/>
      <c r="O1552" s="9"/>
      <c r="P1552" s="9"/>
      <c r="Q1552" s="9"/>
      <c r="R1552" s="9"/>
      <c r="S1552" s="9"/>
    </row>
    <row r="1553" spans="1:19" x14ac:dyDescent="0.2">
      <c r="A1553" s="4" t="s">
        <v>6253</v>
      </c>
      <c r="B1553" s="9" t="s">
        <v>128</v>
      </c>
      <c r="C1553" s="9" t="s">
        <v>2699</v>
      </c>
      <c r="D1553" s="9" t="s">
        <v>6254</v>
      </c>
      <c r="E1553" s="9"/>
      <c r="F1553" s="9" t="s">
        <v>6255</v>
      </c>
      <c r="G1553" s="9" t="s">
        <v>4785</v>
      </c>
      <c r="H1553" s="9"/>
      <c r="I1553" s="9" t="s">
        <v>6256</v>
      </c>
      <c r="J1553" s="9" t="s">
        <v>6257</v>
      </c>
      <c r="K1553" s="9"/>
      <c r="L1553" s="9" t="s">
        <v>6258</v>
      </c>
      <c r="M1553" s="9" t="s">
        <v>6259</v>
      </c>
      <c r="N1553" s="9"/>
      <c r="O1553" s="9"/>
      <c r="P1553" s="9"/>
      <c r="Q1553" s="9"/>
      <c r="R1553" s="9"/>
      <c r="S1553" s="9"/>
    </row>
    <row r="1554" spans="1:19" x14ac:dyDescent="0.2">
      <c r="A1554" s="4" t="s">
        <v>6260</v>
      </c>
      <c r="B1554" s="9" t="s">
        <v>43</v>
      </c>
      <c r="C1554" s="9"/>
      <c r="D1554" s="9" t="s">
        <v>6261</v>
      </c>
      <c r="E1554" s="9"/>
      <c r="F1554" s="9" t="s">
        <v>43</v>
      </c>
      <c r="G1554" s="9" t="s">
        <v>6262</v>
      </c>
      <c r="H1554" s="9" t="s">
        <v>6263</v>
      </c>
      <c r="I1554" s="9" t="s">
        <v>6264</v>
      </c>
      <c r="J1554" s="9"/>
      <c r="K1554" s="9"/>
      <c r="L1554" s="9"/>
      <c r="M1554" s="9"/>
      <c r="N1554" s="9"/>
      <c r="O1554" s="9"/>
      <c r="P1554" s="9"/>
      <c r="Q1554" s="9"/>
      <c r="R1554" s="9"/>
      <c r="S1554" s="9"/>
    </row>
    <row r="1555" spans="1:19" x14ac:dyDescent="0.2">
      <c r="A1555" s="4" t="s">
        <v>6265</v>
      </c>
      <c r="B1555" s="9" t="s">
        <v>43</v>
      </c>
      <c r="C1555" s="9"/>
      <c r="D1555" s="9" t="s">
        <v>6266</v>
      </c>
      <c r="E1555" s="9"/>
      <c r="F1555" s="9" t="s">
        <v>6267</v>
      </c>
      <c r="G1555" s="9"/>
      <c r="H1555" s="9" t="s">
        <v>6267</v>
      </c>
      <c r="I1555" s="9" t="s">
        <v>6268</v>
      </c>
      <c r="J1555" s="9" t="s">
        <v>6269</v>
      </c>
      <c r="K1555" s="9"/>
      <c r="L1555" s="9"/>
      <c r="M1555" s="9"/>
      <c r="N1555" s="9"/>
      <c r="O1555" s="9"/>
      <c r="P1555" s="9"/>
      <c r="Q1555" s="9"/>
      <c r="R1555" s="9"/>
      <c r="S1555" s="9"/>
    </row>
    <row r="1556" spans="1:19" x14ac:dyDescent="0.2">
      <c r="A1556" s="4" t="s">
        <v>6270</v>
      </c>
      <c r="B1556" s="9" t="s">
        <v>128</v>
      </c>
      <c r="C1556" s="9" t="s">
        <v>2629</v>
      </c>
      <c r="D1556" s="9" t="s">
        <v>6271</v>
      </c>
      <c r="E1556" s="9"/>
      <c r="F1556" s="9" t="s">
        <v>6272</v>
      </c>
      <c r="G1556" s="9"/>
      <c r="H1556" s="9" t="s">
        <v>6273</v>
      </c>
      <c r="I1556" s="9" t="s">
        <v>6274</v>
      </c>
      <c r="J1556" s="9" t="s">
        <v>6275</v>
      </c>
      <c r="K1556" s="9"/>
      <c r="L1556" s="9" t="s">
        <v>6276</v>
      </c>
      <c r="M1556" s="9" t="s">
        <v>6277</v>
      </c>
      <c r="N1556" s="9"/>
      <c r="O1556" s="9"/>
      <c r="P1556" s="9"/>
      <c r="Q1556" s="9"/>
      <c r="R1556" s="9"/>
      <c r="S1556" s="9"/>
    </row>
    <row r="1557" spans="1:19" x14ac:dyDescent="0.2">
      <c r="A1557" s="4" t="s">
        <v>6278</v>
      </c>
      <c r="B1557" s="9" t="s">
        <v>32</v>
      </c>
      <c r="C1557" s="9"/>
      <c r="D1557" s="9" t="s">
        <v>6279</v>
      </c>
      <c r="E1557" s="9" t="s">
        <v>6280</v>
      </c>
      <c r="F1557" s="9" t="s">
        <v>6281</v>
      </c>
      <c r="G1557" s="9" t="s">
        <v>6282</v>
      </c>
      <c r="H1557" s="9" t="s">
        <v>6283</v>
      </c>
      <c r="I1557" s="9" t="s">
        <v>6284</v>
      </c>
      <c r="J1557" s="9"/>
      <c r="K1557" s="9"/>
      <c r="L1557" s="9" t="s">
        <v>6285</v>
      </c>
      <c r="M1557" s="9"/>
      <c r="N1557" s="9"/>
      <c r="O1557" s="9"/>
      <c r="P1557" s="9"/>
      <c r="Q1557" s="9"/>
      <c r="R1557" s="9"/>
      <c r="S1557" s="9"/>
    </row>
    <row r="1558" spans="1:19" x14ac:dyDescent="0.2">
      <c r="A1558" s="4" t="s">
        <v>6286</v>
      </c>
      <c r="B1558" s="9" t="s">
        <v>43</v>
      </c>
      <c r="C1558" s="9"/>
      <c r="D1558" s="9" t="s">
        <v>6287</v>
      </c>
      <c r="E1558" s="9"/>
      <c r="F1558" s="9" t="s">
        <v>6288</v>
      </c>
      <c r="G1558" s="9"/>
      <c r="H1558" s="9"/>
      <c r="I1558" s="9" t="s">
        <v>6289</v>
      </c>
      <c r="J1558" s="9" t="s">
        <v>6290</v>
      </c>
      <c r="K1558" s="9"/>
      <c r="L1558" s="9"/>
      <c r="M1558" s="9"/>
      <c r="N1558" s="9"/>
      <c r="O1558" s="9"/>
      <c r="P1558" s="9"/>
      <c r="Q1558" s="9"/>
      <c r="R1558" s="9"/>
      <c r="S1558" s="9"/>
    </row>
    <row r="1559" spans="1:19" x14ac:dyDescent="0.2">
      <c r="A1559" s="4" t="s">
        <v>6291</v>
      </c>
      <c r="B1559" s="9" t="s">
        <v>43</v>
      </c>
      <c r="C1559" s="9"/>
      <c r="D1559" s="9" t="s">
        <v>6292</v>
      </c>
      <c r="E1559" s="9"/>
      <c r="F1559" s="9" t="s">
        <v>6209</v>
      </c>
      <c r="G1559" s="9" t="s">
        <v>6293</v>
      </c>
      <c r="H1559" s="9" t="s">
        <v>6294</v>
      </c>
      <c r="I1559" s="9" t="s">
        <v>6295</v>
      </c>
      <c r="J1559" s="9"/>
      <c r="K1559" s="9"/>
      <c r="L1559" s="9"/>
      <c r="M1559" s="9"/>
      <c r="N1559" s="9"/>
      <c r="O1559" s="9"/>
      <c r="P1559" s="9"/>
      <c r="Q1559" s="9"/>
      <c r="R1559" s="9"/>
      <c r="S1559" s="9"/>
    </row>
    <row r="1560" spans="1:19" x14ac:dyDescent="0.2">
      <c r="A1560" s="4" t="s">
        <v>6296</v>
      </c>
      <c r="B1560" s="9" t="s">
        <v>2443</v>
      </c>
      <c r="C1560" s="9"/>
      <c r="D1560" s="9" t="s">
        <v>6297</v>
      </c>
      <c r="E1560" s="9" t="s">
        <v>6298</v>
      </c>
      <c r="F1560" s="9" t="s">
        <v>4201</v>
      </c>
      <c r="G1560" s="9" t="s">
        <v>4201</v>
      </c>
      <c r="H1560" s="9" t="s">
        <v>6299</v>
      </c>
      <c r="I1560" s="9" t="s">
        <v>6300</v>
      </c>
      <c r="J1560" s="9"/>
      <c r="K1560" s="9"/>
      <c r="L1560" s="9" t="s">
        <v>6301</v>
      </c>
      <c r="M1560" s="9"/>
      <c r="N1560" s="9"/>
      <c r="O1560" s="9"/>
      <c r="P1560" s="9"/>
      <c r="Q1560" s="9"/>
      <c r="R1560" s="9"/>
      <c r="S1560" s="9"/>
    </row>
    <row r="1561" spans="1:19" x14ac:dyDescent="0.2">
      <c r="A1561" s="4" t="s">
        <v>6302</v>
      </c>
      <c r="B1561" s="9" t="s">
        <v>147</v>
      </c>
      <c r="C1561" s="9"/>
      <c r="D1561" s="9" t="s">
        <v>6303</v>
      </c>
      <c r="E1561" s="9"/>
      <c r="F1561" s="9" t="s">
        <v>6304</v>
      </c>
      <c r="G1561" s="9"/>
      <c r="H1561" s="9"/>
      <c r="I1561" s="9" t="s">
        <v>6305</v>
      </c>
      <c r="J1561" s="9" t="s">
        <v>6306</v>
      </c>
      <c r="K1561" s="9"/>
      <c r="L1561" s="9"/>
      <c r="M1561" s="9"/>
      <c r="N1561" s="9"/>
      <c r="O1561" s="9"/>
      <c r="P1561" s="9"/>
      <c r="Q1561" s="9"/>
      <c r="R1561" s="9"/>
      <c r="S1561" s="9"/>
    </row>
    <row r="1562" spans="1:19" x14ac:dyDescent="0.2">
      <c r="A1562" s="4" t="s">
        <v>6307</v>
      </c>
      <c r="B1562" s="9" t="s">
        <v>128</v>
      </c>
      <c r="C1562" s="9" t="s">
        <v>2699</v>
      </c>
      <c r="D1562" s="9" t="s">
        <v>6308</v>
      </c>
      <c r="E1562" s="9"/>
      <c r="F1562" s="9" t="s">
        <v>6304</v>
      </c>
      <c r="G1562" s="9"/>
      <c r="H1562" s="9"/>
      <c r="I1562" s="9" t="s">
        <v>6309</v>
      </c>
      <c r="J1562" s="9" t="s">
        <v>6310</v>
      </c>
      <c r="K1562" s="9"/>
      <c r="L1562" s="9" t="s">
        <v>6311</v>
      </c>
      <c r="M1562" s="9" t="s">
        <v>6312</v>
      </c>
      <c r="N1562" s="9"/>
      <c r="O1562" s="9"/>
      <c r="P1562" s="9"/>
      <c r="Q1562" s="9"/>
      <c r="R1562" s="9"/>
      <c r="S1562" s="9"/>
    </row>
    <row r="1563" spans="1:19" x14ac:dyDescent="0.2">
      <c r="A1563" s="4" t="s">
        <v>6313</v>
      </c>
      <c r="B1563" s="9" t="s">
        <v>32</v>
      </c>
      <c r="C1563" s="9"/>
      <c r="D1563" s="9" t="s">
        <v>6314</v>
      </c>
      <c r="E1563" s="9" t="s">
        <v>3380</v>
      </c>
      <c r="F1563" s="9" t="s">
        <v>6315</v>
      </c>
      <c r="G1563" s="9" t="s">
        <v>6316</v>
      </c>
      <c r="H1563" s="9" t="s">
        <v>6317</v>
      </c>
      <c r="I1563" s="9" t="s">
        <v>6318</v>
      </c>
      <c r="J1563" s="9"/>
      <c r="K1563" s="9"/>
      <c r="L1563" s="9"/>
      <c r="M1563" s="9"/>
      <c r="N1563" s="9"/>
      <c r="O1563" s="9"/>
      <c r="P1563" s="9"/>
      <c r="Q1563" s="9"/>
      <c r="R1563" s="9"/>
      <c r="S1563" s="9"/>
    </row>
    <row r="1564" spans="1:19" x14ac:dyDescent="0.2">
      <c r="A1564" s="4" t="s">
        <v>6319</v>
      </c>
      <c r="B1564" s="9" t="s">
        <v>128</v>
      </c>
      <c r="C1564" s="9" t="s">
        <v>2699</v>
      </c>
      <c r="D1564" s="9" t="s">
        <v>6320</v>
      </c>
      <c r="E1564" s="9"/>
      <c r="F1564" s="9" t="s">
        <v>6242</v>
      </c>
      <c r="G1564" s="9"/>
      <c r="H1564" s="9"/>
      <c r="I1564" s="9" t="s">
        <v>6321</v>
      </c>
      <c r="J1564" s="9" t="s">
        <v>6322</v>
      </c>
      <c r="K1564" s="9"/>
      <c r="L1564" s="9"/>
      <c r="M1564" s="9"/>
      <c r="N1564" s="9"/>
      <c r="O1564" s="9"/>
      <c r="P1564" s="9"/>
      <c r="Q1564" s="9"/>
      <c r="R1564" s="9"/>
      <c r="S1564" s="9"/>
    </row>
    <row r="1565" spans="1:19" x14ac:dyDescent="0.2">
      <c r="A1565" s="4" t="s">
        <v>6323</v>
      </c>
      <c r="B1565" s="9" t="s">
        <v>2443</v>
      </c>
      <c r="C1565" s="9"/>
      <c r="D1565" s="9" t="s">
        <v>6324</v>
      </c>
      <c r="E1565" s="9" t="s">
        <v>6325</v>
      </c>
      <c r="F1565" s="9" t="s">
        <v>6326</v>
      </c>
      <c r="G1565" s="9" t="s">
        <v>6327</v>
      </c>
      <c r="H1565" s="9" t="s">
        <v>6328</v>
      </c>
      <c r="I1565" s="9" t="s">
        <v>6329</v>
      </c>
      <c r="J1565" s="9"/>
      <c r="K1565" s="9"/>
      <c r="L1565" s="9" t="s">
        <v>6330</v>
      </c>
      <c r="M1565" s="9"/>
      <c r="N1565" s="9"/>
      <c r="O1565" s="9"/>
      <c r="P1565" s="9"/>
      <c r="Q1565" s="9"/>
      <c r="R1565" s="9"/>
      <c r="S1565" s="9"/>
    </row>
    <row r="1566" spans="1:19" x14ac:dyDescent="0.2">
      <c r="A1566" s="4" t="s">
        <v>6339</v>
      </c>
      <c r="B1566" s="9" t="s">
        <v>128</v>
      </c>
      <c r="C1566" s="9" t="s">
        <v>512</v>
      </c>
      <c r="D1566" s="9" t="s">
        <v>6340</v>
      </c>
      <c r="E1566" s="9" t="s">
        <v>3628</v>
      </c>
      <c r="F1566" s="9" t="s">
        <v>6341</v>
      </c>
      <c r="G1566" s="9" t="s">
        <v>6342</v>
      </c>
      <c r="H1566" s="9" t="s">
        <v>6343</v>
      </c>
      <c r="I1566" s="9" t="s">
        <v>6344</v>
      </c>
      <c r="J1566" s="9" t="s">
        <v>2972</v>
      </c>
      <c r="K1566" s="9"/>
      <c r="L1566" s="9"/>
      <c r="M1566" s="9"/>
      <c r="N1566" s="9"/>
      <c r="O1566" s="9"/>
      <c r="P1566" s="9"/>
      <c r="Q1566" s="9"/>
      <c r="R1566" s="9"/>
      <c r="S1566" s="9"/>
    </row>
    <row r="1567" spans="1:19" x14ac:dyDescent="0.2">
      <c r="A1567" s="4" t="s">
        <v>6350</v>
      </c>
      <c r="B1567" s="9" t="s">
        <v>128</v>
      </c>
      <c r="C1567" s="9" t="s">
        <v>512</v>
      </c>
      <c r="D1567" s="9" t="s">
        <v>6351</v>
      </c>
      <c r="E1567" s="9"/>
      <c r="F1567" s="9" t="s">
        <v>2976</v>
      </c>
      <c r="G1567" s="9"/>
      <c r="H1567" s="9" t="s">
        <v>6352</v>
      </c>
      <c r="I1567" s="9" t="s">
        <v>6353</v>
      </c>
      <c r="J1567" s="9" t="s">
        <v>6354</v>
      </c>
      <c r="K1567" s="9"/>
      <c r="L1567" s="9" t="s">
        <v>6355</v>
      </c>
      <c r="M1567" s="9" t="s">
        <v>2972</v>
      </c>
      <c r="N1567" s="9"/>
      <c r="O1567" s="9"/>
      <c r="P1567" s="9"/>
      <c r="Q1567" s="9"/>
      <c r="R1567" s="9"/>
      <c r="S1567" s="9"/>
    </row>
    <row r="1568" spans="1:19" x14ac:dyDescent="0.2">
      <c r="A1568" s="4" t="s">
        <v>6356</v>
      </c>
      <c r="B1568" s="9" t="s">
        <v>128</v>
      </c>
      <c r="C1568" s="9" t="s">
        <v>512</v>
      </c>
      <c r="D1568" s="9" t="s">
        <v>6357</v>
      </c>
      <c r="E1568" s="9" t="s">
        <v>4909</v>
      </c>
      <c r="F1568" s="9" t="s">
        <v>5335</v>
      </c>
      <c r="G1568" s="9" t="s">
        <v>6358</v>
      </c>
      <c r="H1568" s="9" t="s">
        <v>6359</v>
      </c>
      <c r="I1568" s="9" t="s">
        <v>6360</v>
      </c>
      <c r="J1568" s="9" t="s">
        <v>6361</v>
      </c>
      <c r="K1568" s="9"/>
      <c r="L1568" s="9" t="s">
        <v>2972</v>
      </c>
      <c r="M1568" s="9"/>
      <c r="N1568" s="9"/>
      <c r="O1568" s="9"/>
      <c r="P1568" s="9"/>
      <c r="Q1568" s="9"/>
      <c r="R1568" s="9"/>
      <c r="S1568" s="9"/>
    </row>
    <row r="1569" spans="1:19" x14ac:dyDescent="0.2">
      <c r="A1569" s="4" t="s">
        <v>6362</v>
      </c>
      <c r="B1569" s="9" t="s">
        <v>128</v>
      </c>
      <c r="C1569" s="9" t="s">
        <v>512</v>
      </c>
      <c r="D1569" s="9" t="s">
        <v>6363</v>
      </c>
      <c r="E1569" s="9" t="s">
        <v>2644</v>
      </c>
      <c r="F1569" s="9" t="s">
        <v>3628</v>
      </c>
      <c r="G1569" s="9" t="s">
        <v>6364</v>
      </c>
      <c r="H1569" s="9" t="s">
        <v>6365</v>
      </c>
      <c r="I1569" s="9" t="s">
        <v>6366</v>
      </c>
      <c r="J1569" s="9" t="s">
        <v>6367</v>
      </c>
      <c r="K1569" s="9"/>
      <c r="L1569" s="9" t="s">
        <v>2972</v>
      </c>
      <c r="M1569" s="9"/>
      <c r="N1569" s="9"/>
      <c r="O1569" s="9"/>
      <c r="P1569" s="9"/>
      <c r="Q1569" s="9"/>
      <c r="R1569" s="9"/>
      <c r="S1569" s="9"/>
    </row>
    <row r="1570" spans="1:19" x14ac:dyDescent="0.2">
      <c r="A1570" s="4" t="s">
        <v>6368</v>
      </c>
      <c r="B1570" s="9" t="s">
        <v>128</v>
      </c>
      <c r="C1570" s="9" t="s">
        <v>512</v>
      </c>
      <c r="D1570" s="9" t="s">
        <v>6369</v>
      </c>
      <c r="E1570" s="9" t="s">
        <v>4909</v>
      </c>
      <c r="F1570" s="9"/>
      <c r="G1570" s="9" t="s">
        <v>6370</v>
      </c>
      <c r="H1570" s="9" t="s">
        <v>6371</v>
      </c>
      <c r="I1570" s="9" t="s">
        <v>6372</v>
      </c>
      <c r="J1570" s="9" t="s">
        <v>6373</v>
      </c>
      <c r="K1570" s="9"/>
      <c r="L1570" s="9" t="s">
        <v>6374</v>
      </c>
      <c r="M1570" s="9"/>
      <c r="N1570" s="9"/>
      <c r="O1570" s="9"/>
      <c r="P1570" s="9"/>
      <c r="Q1570" s="9"/>
      <c r="R1570" s="9"/>
      <c r="S1570" s="9"/>
    </row>
    <row r="1571" spans="1:19" x14ac:dyDescent="0.2">
      <c r="A1571" s="4" t="s">
        <v>6375</v>
      </c>
      <c r="B1571" s="9" t="s">
        <v>128</v>
      </c>
      <c r="C1571" s="9" t="s">
        <v>512</v>
      </c>
      <c r="D1571" s="9" t="s">
        <v>6376</v>
      </c>
      <c r="E1571" s="9" t="s">
        <v>2955</v>
      </c>
      <c r="F1571" s="9"/>
      <c r="G1571" s="9" t="s">
        <v>6377</v>
      </c>
      <c r="H1571" s="9" t="s">
        <v>6378</v>
      </c>
      <c r="I1571" s="9" t="s">
        <v>6379</v>
      </c>
      <c r="J1571" s="9" t="s">
        <v>6380</v>
      </c>
      <c r="K1571" s="9"/>
      <c r="L1571" s="9" t="s">
        <v>6381</v>
      </c>
      <c r="M1571" s="9"/>
      <c r="N1571" s="9"/>
      <c r="O1571" s="9"/>
      <c r="P1571" s="9"/>
      <c r="Q1571" s="9"/>
      <c r="R1571" s="9"/>
      <c r="S1571" s="9"/>
    </row>
    <row r="1572" spans="1:19" x14ac:dyDescent="0.2">
      <c r="A1572" s="4" t="s">
        <v>6382</v>
      </c>
      <c r="B1572" s="9" t="s">
        <v>128</v>
      </c>
      <c r="C1572" s="9" t="s">
        <v>512</v>
      </c>
      <c r="D1572" s="9" t="s">
        <v>6383</v>
      </c>
      <c r="E1572" s="9" t="s">
        <v>2915</v>
      </c>
      <c r="F1572" s="9"/>
      <c r="G1572" s="9" t="s">
        <v>6384</v>
      </c>
      <c r="H1572" s="9" t="s">
        <v>6385</v>
      </c>
      <c r="I1572" s="9" t="s">
        <v>6386</v>
      </c>
      <c r="J1572" s="9" t="s">
        <v>6387</v>
      </c>
      <c r="K1572" s="9"/>
      <c r="L1572" s="9" t="s">
        <v>6388</v>
      </c>
      <c r="M1572" s="9"/>
      <c r="N1572" s="9"/>
      <c r="O1572" s="9"/>
      <c r="P1572" s="9"/>
      <c r="Q1572" s="9"/>
      <c r="R1572" s="9"/>
      <c r="S1572" s="9"/>
    </row>
    <row r="1573" spans="1:19" x14ac:dyDescent="0.2">
      <c r="A1573" s="4" t="s">
        <v>6389</v>
      </c>
      <c r="B1573" s="9" t="s">
        <v>128</v>
      </c>
      <c r="C1573" s="9" t="s">
        <v>512</v>
      </c>
      <c r="D1573" s="9" t="s">
        <v>6390</v>
      </c>
      <c r="E1573" s="9" t="s">
        <v>2976</v>
      </c>
      <c r="F1573" s="9"/>
      <c r="G1573" s="9" t="s">
        <v>6391</v>
      </c>
      <c r="H1573" s="9" t="s">
        <v>6392</v>
      </c>
      <c r="I1573" s="9" t="s">
        <v>6393</v>
      </c>
      <c r="J1573" s="9" t="s">
        <v>6394</v>
      </c>
      <c r="K1573" s="9"/>
      <c r="L1573" s="9"/>
      <c r="M1573" s="9"/>
      <c r="N1573" s="9"/>
      <c r="O1573" s="9"/>
      <c r="P1573" s="9"/>
      <c r="Q1573" s="9"/>
      <c r="R1573" s="9"/>
      <c r="S1573" s="9"/>
    </row>
    <row r="1574" spans="1:19" x14ac:dyDescent="0.2">
      <c r="A1574" s="4" t="s">
        <v>6395</v>
      </c>
      <c r="B1574" s="9" t="s">
        <v>128</v>
      </c>
      <c r="C1574" s="9" t="s">
        <v>512</v>
      </c>
      <c r="D1574" s="9" t="s">
        <v>6396</v>
      </c>
      <c r="E1574" s="9" t="s">
        <v>2915</v>
      </c>
      <c r="F1574" s="9"/>
      <c r="G1574" s="9" t="s">
        <v>6397</v>
      </c>
      <c r="H1574" s="9" t="s">
        <v>6398</v>
      </c>
      <c r="I1574" s="9" t="s">
        <v>6399</v>
      </c>
      <c r="J1574" s="9" t="s">
        <v>6400</v>
      </c>
      <c r="K1574" s="9"/>
      <c r="L1574" s="9" t="s">
        <v>6401</v>
      </c>
      <c r="M1574" s="9"/>
      <c r="N1574" s="9"/>
      <c r="O1574" s="9"/>
      <c r="P1574" s="9"/>
      <c r="Q1574" s="9"/>
      <c r="R1574" s="9"/>
      <c r="S1574" s="9"/>
    </row>
    <row r="1575" spans="1:19" x14ac:dyDescent="0.2">
      <c r="A1575" s="4" t="s">
        <v>6402</v>
      </c>
      <c r="B1575" s="9" t="s">
        <v>43</v>
      </c>
      <c r="C1575" s="9"/>
      <c r="D1575" s="9" t="s">
        <v>6403</v>
      </c>
      <c r="E1575" s="9" t="s">
        <v>6404</v>
      </c>
      <c r="F1575" s="9" t="s">
        <v>5873</v>
      </c>
      <c r="G1575" s="9" t="s">
        <v>6404</v>
      </c>
      <c r="H1575" s="9" t="s">
        <v>6405</v>
      </c>
      <c r="I1575" s="9" t="s">
        <v>6406</v>
      </c>
      <c r="J1575" s="9"/>
      <c r="K1575" s="9"/>
      <c r="L1575" s="9"/>
      <c r="M1575" s="9"/>
      <c r="N1575" s="9"/>
      <c r="O1575" s="9"/>
      <c r="P1575" s="9"/>
      <c r="Q1575" s="9"/>
      <c r="R1575" s="9"/>
      <c r="S1575" s="9"/>
    </row>
    <row r="1576" spans="1:19" x14ac:dyDescent="0.2">
      <c r="A1576" s="4" t="s">
        <v>6407</v>
      </c>
      <c r="B1576" s="9" t="s">
        <v>2443</v>
      </c>
      <c r="C1576" s="9"/>
      <c r="D1576" s="9" t="s">
        <v>6408</v>
      </c>
      <c r="E1576" s="9" t="s">
        <v>6409</v>
      </c>
      <c r="F1576" s="9" t="s">
        <v>6410</v>
      </c>
      <c r="G1576" s="9"/>
      <c r="H1576" s="9" t="s">
        <v>6411</v>
      </c>
      <c r="I1576" s="9" t="s">
        <v>6412</v>
      </c>
      <c r="J1576" s="9"/>
      <c r="K1576" s="9"/>
      <c r="L1576" s="9" t="s">
        <v>6413</v>
      </c>
      <c r="M1576" s="9"/>
      <c r="N1576" s="9"/>
      <c r="O1576" s="9"/>
      <c r="P1576" s="9"/>
      <c r="Q1576" s="9"/>
      <c r="R1576" s="9"/>
      <c r="S1576" s="9"/>
    </row>
    <row r="1577" spans="1:19" x14ac:dyDescent="0.2">
      <c r="A1577" s="4" t="s">
        <v>6414</v>
      </c>
      <c r="B1577" s="9" t="s">
        <v>128</v>
      </c>
      <c r="C1577" s="9" t="s">
        <v>2735</v>
      </c>
      <c r="D1577" s="9" t="s">
        <v>6415</v>
      </c>
      <c r="E1577" s="9" t="s">
        <v>5121</v>
      </c>
      <c r="F1577" s="9"/>
      <c r="G1577" s="9" t="s">
        <v>6416</v>
      </c>
      <c r="H1577" s="9" t="s">
        <v>6417</v>
      </c>
      <c r="I1577" s="9" t="s">
        <v>6418</v>
      </c>
      <c r="J1577" s="9" t="s">
        <v>6419</v>
      </c>
      <c r="K1577" s="9"/>
      <c r="L1577" s="9" t="s">
        <v>6420</v>
      </c>
      <c r="M1577" s="9"/>
      <c r="N1577" s="9"/>
      <c r="O1577" s="9"/>
      <c r="P1577" s="9"/>
      <c r="Q1577" s="9"/>
      <c r="R1577" s="9"/>
      <c r="S1577" s="9"/>
    </row>
    <row r="1578" spans="1:19" x14ac:dyDescent="0.2">
      <c r="A1578" s="4" t="s">
        <v>6421</v>
      </c>
      <c r="B1578" s="9" t="s">
        <v>128</v>
      </c>
      <c r="C1578" s="9" t="s">
        <v>512</v>
      </c>
      <c r="D1578" s="9" t="s">
        <v>6422</v>
      </c>
      <c r="E1578" s="9" t="s">
        <v>6423</v>
      </c>
      <c r="F1578" s="9"/>
      <c r="G1578" s="9" t="s">
        <v>6424</v>
      </c>
      <c r="H1578" s="9" t="s">
        <v>6425</v>
      </c>
      <c r="I1578" s="9" t="s">
        <v>6426</v>
      </c>
      <c r="J1578" s="9" t="s">
        <v>6427</v>
      </c>
      <c r="K1578" s="9"/>
      <c r="L1578" s="9" t="s">
        <v>2972</v>
      </c>
      <c r="M1578" s="9"/>
      <c r="N1578" s="9"/>
      <c r="O1578" s="9"/>
      <c r="P1578" s="9"/>
      <c r="Q1578" s="9"/>
      <c r="R1578" s="9"/>
      <c r="S1578" s="9"/>
    </row>
    <row r="1579" spans="1:19" x14ac:dyDescent="0.2">
      <c r="A1579" s="4" t="s">
        <v>6428</v>
      </c>
      <c r="B1579" s="9" t="s">
        <v>128</v>
      </c>
      <c r="C1579" s="9" t="s">
        <v>512</v>
      </c>
      <c r="D1579" s="9" t="s">
        <v>6429</v>
      </c>
      <c r="E1579" s="9" t="s">
        <v>2955</v>
      </c>
      <c r="F1579" s="9"/>
      <c r="G1579" s="9" t="s">
        <v>6430</v>
      </c>
      <c r="H1579" s="9" t="s">
        <v>6431</v>
      </c>
      <c r="I1579" s="9" t="s">
        <v>6432</v>
      </c>
      <c r="J1579" s="9" t="s">
        <v>6433</v>
      </c>
      <c r="K1579" s="9"/>
      <c r="L1579" s="9" t="s">
        <v>2972</v>
      </c>
      <c r="M1579" s="9"/>
      <c r="N1579" s="9"/>
      <c r="O1579" s="9"/>
      <c r="P1579" s="9"/>
      <c r="Q1579" s="9"/>
      <c r="R1579" s="9"/>
      <c r="S1579" s="9"/>
    </row>
    <row r="1580" spans="1:19" x14ac:dyDescent="0.2">
      <c r="A1580" s="4" t="s">
        <v>6434</v>
      </c>
      <c r="B1580" s="9" t="s">
        <v>128</v>
      </c>
      <c r="C1580" s="9" t="s">
        <v>2735</v>
      </c>
      <c r="D1580" s="9" t="s">
        <v>6435</v>
      </c>
      <c r="E1580" s="9"/>
      <c r="F1580" s="9" t="s">
        <v>5121</v>
      </c>
      <c r="G1580" s="9"/>
      <c r="H1580" s="9" t="s">
        <v>6416</v>
      </c>
      <c r="I1580" s="9" t="s">
        <v>6436</v>
      </c>
      <c r="J1580" s="9" t="s">
        <v>6437</v>
      </c>
      <c r="K1580" s="9"/>
      <c r="L1580" s="9" t="s">
        <v>6438</v>
      </c>
      <c r="M1580" s="9" t="s">
        <v>6439</v>
      </c>
      <c r="N1580" s="9"/>
      <c r="O1580" s="9"/>
      <c r="P1580" s="9"/>
      <c r="Q1580" s="9"/>
      <c r="R1580" s="9"/>
      <c r="S1580" s="9"/>
    </row>
    <row r="1581" spans="1:19" x14ac:dyDescent="0.2">
      <c r="A1581" s="4" t="s">
        <v>6440</v>
      </c>
      <c r="B1581" s="9" t="s">
        <v>32</v>
      </c>
      <c r="C1581" s="9"/>
      <c r="D1581" s="9" t="s">
        <v>6441</v>
      </c>
      <c r="E1581" s="9" t="s">
        <v>2976</v>
      </c>
      <c r="F1581" s="9"/>
      <c r="G1581" s="9" t="s">
        <v>6442</v>
      </c>
      <c r="H1581" s="9" t="s">
        <v>6443</v>
      </c>
      <c r="I1581" s="9" t="s">
        <v>6444</v>
      </c>
      <c r="J1581" s="9"/>
      <c r="K1581" s="9"/>
      <c r="L1581" s="9" t="s">
        <v>6445</v>
      </c>
      <c r="M1581" s="9"/>
      <c r="N1581" s="9"/>
      <c r="O1581" s="9"/>
      <c r="P1581" s="9"/>
      <c r="Q1581" s="9"/>
      <c r="R1581" s="9"/>
      <c r="S1581" s="9"/>
    </row>
    <row r="1582" spans="1:19" x14ac:dyDescent="0.2">
      <c r="A1582" s="4" t="s">
        <v>6446</v>
      </c>
      <c r="B1582" s="9" t="s">
        <v>128</v>
      </c>
      <c r="C1582" s="9" t="s">
        <v>2699</v>
      </c>
      <c r="D1582" s="9" t="s">
        <v>6447</v>
      </c>
      <c r="E1582" s="9"/>
      <c r="F1582" s="9" t="s">
        <v>3235</v>
      </c>
      <c r="G1582" s="9"/>
      <c r="H1582" s="9" t="s">
        <v>6448</v>
      </c>
      <c r="I1582" s="9" t="s">
        <v>6449</v>
      </c>
      <c r="J1582" s="9" t="s">
        <v>6450</v>
      </c>
      <c r="K1582" s="9"/>
      <c r="L1582" s="9" t="s">
        <v>6451</v>
      </c>
      <c r="M1582" s="9"/>
      <c r="N1582" s="9"/>
      <c r="O1582" s="9"/>
      <c r="P1582" s="9"/>
      <c r="Q1582" s="9"/>
      <c r="R1582" s="9"/>
      <c r="S1582" s="9"/>
    </row>
    <row r="1583" spans="1:19" x14ac:dyDescent="0.2">
      <c r="A1583" s="4" t="s">
        <v>6452</v>
      </c>
      <c r="B1583" s="9" t="s">
        <v>128</v>
      </c>
      <c r="C1583" s="9" t="s">
        <v>512</v>
      </c>
      <c r="D1583" s="9" t="s">
        <v>6453</v>
      </c>
      <c r="E1583" s="9" t="s">
        <v>2870</v>
      </c>
      <c r="F1583" s="9"/>
      <c r="G1583" s="9" t="s">
        <v>6454</v>
      </c>
      <c r="H1583" s="9" t="s">
        <v>6455</v>
      </c>
      <c r="I1583" s="9" t="s">
        <v>6456</v>
      </c>
      <c r="J1583" s="9" t="s">
        <v>6457</v>
      </c>
      <c r="K1583" s="9"/>
      <c r="L1583" s="9" t="s">
        <v>2972</v>
      </c>
      <c r="M1583" s="9"/>
      <c r="N1583" s="9"/>
      <c r="O1583" s="9"/>
      <c r="P1583" s="9"/>
      <c r="Q1583" s="9"/>
      <c r="R1583" s="9"/>
      <c r="S1583" s="9"/>
    </row>
    <row r="1584" spans="1:19" x14ac:dyDescent="0.2">
      <c r="A1584" s="4" t="s">
        <v>6458</v>
      </c>
      <c r="B1584" s="9" t="s">
        <v>2443</v>
      </c>
      <c r="C1584" s="9"/>
      <c r="D1584" s="9" t="s">
        <v>6459</v>
      </c>
      <c r="E1584" s="9" t="s">
        <v>3602</v>
      </c>
      <c r="F1584" s="9" t="s">
        <v>3947</v>
      </c>
      <c r="G1584" s="9" t="s">
        <v>6460</v>
      </c>
      <c r="H1584" s="9" t="s">
        <v>6461</v>
      </c>
      <c r="I1584" s="9" t="s">
        <v>6462</v>
      </c>
      <c r="J1584" s="9"/>
      <c r="K1584" s="9"/>
      <c r="L1584" s="9"/>
      <c r="M1584" s="9"/>
      <c r="N1584" s="9"/>
      <c r="O1584" s="9"/>
      <c r="P1584" s="9"/>
      <c r="Q1584" s="9"/>
      <c r="R1584" s="9"/>
      <c r="S1584" s="9"/>
    </row>
    <row r="1585" spans="1:19" x14ac:dyDescent="0.2">
      <c r="A1585" s="4" t="s">
        <v>6463</v>
      </c>
      <c r="B1585" s="9" t="s">
        <v>128</v>
      </c>
      <c r="C1585" s="9" t="s">
        <v>512</v>
      </c>
      <c r="D1585" s="9" t="s">
        <v>6464</v>
      </c>
      <c r="E1585" s="9" t="s">
        <v>6423</v>
      </c>
      <c r="F1585" s="9"/>
      <c r="G1585" s="9" t="s">
        <v>6465</v>
      </c>
      <c r="H1585" s="9" t="s">
        <v>6466</v>
      </c>
      <c r="I1585" s="9" t="s">
        <v>6467</v>
      </c>
      <c r="J1585" s="9" t="s">
        <v>6468</v>
      </c>
      <c r="K1585" s="9"/>
      <c r="L1585" s="9" t="s">
        <v>6420</v>
      </c>
      <c r="M1585" s="9"/>
      <c r="N1585" s="9"/>
      <c r="O1585" s="9"/>
      <c r="P1585" s="9"/>
      <c r="Q1585" s="9"/>
      <c r="R1585" s="9"/>
      <c r="S1585" s="9"/>
    </row>
    <row r="1586" spans="1:19" x14ac:dyDescent="0.2">
      <c r="A1586" s="4" t="s">
        <v>6469</v>
      </c>
      <c r="B1586" s="9" t="s">
        <v>128</v>
      </c>
      <c r="C1586" s="9" t="s">
        <v>512</v>
      </c>
      <c r="D1586" s="9" t="s">
        <v>6470</v>
      </c>
      <c r="E1586" s="9" t="s">
        <v>2870</v>
      </c>
      <c r="F1586" s="9"/>
      <c r="G1586" s="9" t="s">
        <v>6471</v>
      </c>
      <c r="H1586" s="9" t="s">
        <v>6472</v>
      </c>
      <c r="I1586" s="9" t="s">
        <v>6473</v>
      </c>
      <c r="J1586" s="9" t="s">
        <v>6474</v>
      </c>
      <c r="K1586" s="9"/>
      <c r="L1586" s="9" t="s">
        <v>6475</v>
      </c>
      <c r="M1586" s="9"/>
      <c r="N1586" s="9"/>
      <c r="O1586" s="9"/>
      <c r="P1586" s="9"/>
      <c r="Q1586" s="9"/>
      <c r="R1586" s="9"/>
      <c r="S1586" s="9"/>
    </row>
    <row r="1587" spans="1:19" x14ac:dyDescent="0.2">
      <c r="A1587" s="4" t="s">
        <v>6476</v>
      </c>
      <c r="B1587" s="9" t="s">
        <v>147</v>
      </c>
      <c r="C1587" s="9"/>
      <c r="D1587" s="9" t="s">
        <v>6403</v>
      </c>
      <c r="E1587" s="9" t="s">
        <v>6477</v>
      </c>
      <c r="F1587" s="9" t="s">
        <v>5873</v>
      </c>
      <c r="G1587" s="9"/>
      <c r="H1587" s="9" t="s">
        <v>6478</v>
      </c>
      <c r="I1587" s="9" t="s">
        <v>6479</v>
      </c>
      <c r="J1587" s="9"/>
      <c r="K1587" s="9"/>
      <c r="L1587" s="9"/>
      <c r="M1587" s="9"/>
      <c r="N1587" s="9"/>
      <c r="O1587" s="9"/>
      <c r="P1587" s="9"/>
      <c r="Q1587" s="9"/>
      <c r="R1587" s="9"/>
      <c r="S1587" s="9"/>
    </row>
    <row r="1588" spans="1:19" x14ac:dyDescent="0.2">
      <c r="A1588" s="4" t="s">
        <v>6480</v>
      </c>
      <c r="B1588" s="9" t="s">
        <v>128</v>
      </c>
      <c r="C1588" s="9" t="s">
        <v>512</v>
      </c>
      <c r="D1588" s="9" t="s">
        <v>6481</v>
      </c>
      <c r="E1588" s="9"/>
      <c r="F1588" s="9" t="s">
        <v>2870</v>
      </c>
      <c r="G1588" s="9"/>
      <c r="H1588" s="9" t="s">
        <v>6482</v>
      </c>
      <c r="I1588" s="9" t="s">
        <v>6483</v>
      </c>
      <c r="J1588" s="9" t="s">
        <v>6484</v>
      </c>
      <c r="K1588" s="9"/>
      <c r="L1588" s="9" t="s">
        <v>6485</v>
      </c>
      <c r="M1588" s="9" t="s">
        <v>2972</v>
      </c>
      <c r="N1588" s="9"/>
      <c r="O1588" s="9"/>
      <c r="P1588" s="9"/>
      <c r="Q1588" s="9"/>
      <c r="R1588" s="9"/>
      <c r="S1588" s="9"/>
    </row>
    <row r="1589" spans="1:19" x14ac:dyDescent="0.2">
      <c r="A1589" s="4" t="s">
        <v>6486</v>
      </c>
      <c r="B1589" s="9" t="s">
        <v>128</v>
      </c>
      <c r="C1589" s="9" t="s">
        <v>4226</v>
      </c>
      <c r="D1589" s="9" t="s">
        <v>6487</v>
      </c>
      <c r="E1589" s="9" t="s">
        <v>6488</v>
      </c>
      <c r="F1589" s="9" t="s">
        <v>4785</v>
      </c>
      <c r="G1589" s="9"/>
      <c r="H1589" s="9"/>
      <c r="I1589" s="9" t="s">
        <v>6489</v>
      </c>
      <c r="J1589" s="9" t="s">
        <v>6490</v>
      </c>
      <c r="K1589" s="9"/>
      <c r="L1589" s="9" t="s">
        <v>6491</v>
      </c>
      <c r="M1589" s="9" t="s">
        <v>6492</v>
      </c>
      <c r="N1589" s="9"/>
      <c r="O1589" s="9"/>
      <c r="P1589" s="9"/>
      <c r="Q1589" s="9"/>
      <c r="R1589" s="9"/>
      <c r="S1589" s="9"/>
    </row>
    <row r="1590" spans="1:19" x14ac:dyDescent="0.2">
      <c r="A1590" s="4" t="s">
        <v>6499</v>
      </c>
      <c r="B1590" s="9" t="s">
        <v>128</v>
      </c>
      <c r="C1590" s="9" t="s">
        <v>4317</v>
      </c>
      <c r="D1590" s="9" t="s">
        <v>6500</v>
      </c>
      <c r="E1590" s="9" t="s">
        <v>6501</v>
      </c>
      <c r="F1590" s="9"/>
      <c r="G1590" s="9" t="s">
        <v>6502</v>
      </c>
      <c r="H1590" s="9" t="s">
        <v>6503</v>
      </c>
      <c r="I1590" s="9" t="s">
        <v>6504</v>
      </c>
      <c r="J1590" s="9"/>
      <c r="K1590" s="9"/>
      <c r="L1590" s="9" t="s">
        <v>6505</v>
      </c>
      <c r="M1590" s="9"/>
      <c r="N1590" s="9"/>
      <c r="O1590" s="9"/>
      <c r="P1590" s="9"/>
      <c r="Q1590" s="9"/>
      <c r="R1590" s="9"/>
      <c r="S1590" s="9"/>
    </row>
    <row r="1591" spans="1:19" x14ac:dyDescent="0.2">
      <c r="A1591" s="4" t="s">
        <v>6513</v>
      </c>
      <c r="B1591" s="9" t="s">
        <v>43</v>
      </c>
      <c r="C1591" s="9"/>
      <c r="D1591" s="9" t="s">
        <v>6514</v>
      </c>
      <c r="E1591" s="9"/>
      <c r="F1591" s="9" t="s">
        <v>2845</v>
      </c>
      <c r="G1591" s="9"/>
      <c r="H1591" s="9"/>
      <c r="I1591" s="9" t="s">
        <v>6515</v>
      </c>
      <c r="J1591" s="9" t="s">
        <v>6516</v>
      </c>
      <c r="K1591" s="9"/>
      <c r="L1591" s="9"/>
      <c r="M1591" s="9"/>
      <c r="N1591" s="9"/>
      <c r="O1591" s="9"/>
      <c r="P1591" s="9"/>
      <c r="Q1591" s="9"/>
      <c r="R1591" s="9"/>
      <c r="S1591" s="9"/>
    </row>
    <row r="1592" spans="1:19" x14ac:dyDescent="0.2">
      <c r="A1592" s="4" t="s">
        <v>6517</v>
      </c>
      <c r="B1592" s="9" t="s">
        <v>2443</v>
      </c>
      <c r="C1592" s="9"/>
      <c r="D1592" s="9" t="s">
        <v>6518</v>
      </c>
      <c r="E1592" s="9" t="s">
        <v>6519</v>
      </c>
      <c r="F1592" s="9" t="s">
        <v>6325</v>
      </c>
      <c r="G1592" s="9" t="s">
        <v>6327</v>
      </c>
      <c r="H1592" s="9" t="s">
        <v>6520</v>
      </c>
      <c r="I1592" s="9" t="s">
        <v>6521</v>
      </c>
      <c r="J1592" s="9" t="s">
        <v>6522</v>
      </c>
      <c r="K1592" s="9"/>
      <c r="L1592" s="9"/>
      <c r="M1592" s="9" t="s">
        <v>6523</v>
      </c>
      <c r="N1592" s="9"/>
      <c r="O1592" s="9"/>
      <c r="P1592" s="9"/>
      <c r="Q1592" s="9"/>
      <c r="R1592" s="9"/>
      <c r="S1592" s="9"/>
    </row>
    <row r="1593" spans="1:19" x14ac:dyDescent="0.2">
      <c r="A1593" s="4" t="s">
        <v>6524</v>
      </c>
      <c r="B1593" s="9" t="s">
        <v>128</v>
      </c>
      <c r="C1593" s="9" t="s">
        <v>512</v>
      </c>
      <c r="D1593" s="9" t="s">
        <v>6525</v>
      </c>
      <c r="E1593" s="9" t="s">
        <v>3770</v>
      </c>
      <c r="F1593" s="9"/>
      <c r="G1593" s="9" t="s">
        <v>6526</v>
      </c>
      <c r="H1593" s="9" t="s">
        <v>6527</v>
      </c>
      <c r="I1593" s="9" t="s">
        <v>6528</v>
      </c>
      <c r="J1593" s="9" t="s">
        <v>6529</v>
      </c>
      <c r="K1593" s="9"/>
      <c r="L1593" s="9"/>
      <c r="M1593" s="9"/>
      <c r="N1593" s="9"/>
      <c r="O1593" s="9"/>
      <c r="P1593" s="9"/>
      <c r="Q1593" s="9"/>
      <c r="R1593" s="9"/>
      <c r="S1593" s="9"/>
    </row>
    <row r="1594" spans="1:19" x14ac:dyDescent="0.2">
      <c r="A1594" s="4" t="s">
        <v>6530</v>
      </c>
      <c r="B1594" s="9" t="s">
        <v>43</v>
      </c>
      <c r="C1594" s="9"/>
      <c r="D1594" s="9" t="s">
        <v>6531</v>
      </c>
      <c r="E1594" s="9"/>
      <c r="F1594" s="9" t="s">
        <v>3448</v>
      </c>
      <c r="G1594" s="9"/>
      <c r="H1594" s="9"/>
      <c r="I1594" s="9" t="s">
        <v>6532</v>
      </c>
      <c r="J1594" s="9" t="s">
        <v>6533</v>
      </c>
      <c r="K1594" s="9"/>
      <c r="L1594" s="9"/>
      <c r="M1594" s="9"/>
      <c r="N1594" s="9"/>
      <c r="O1594" s="9"/>
      <c r="P1594" s="9"/>
      <c r="Q1594" s="9"/>
      <c r="R1594" s="9"/>
      <c r="S1594" s="9"/>
    </row>
    <row r="1595" spans="1:19" x14ac:dyDescent="0.2">
      <c r="A1595" s="4" t="s">
        <v>6534</v>
      </c>
      <c r="B1595" s="9" t="s">
        <v>128</v>
      </c>
      <c r="C1595" s="9" t="s">
        <v>2699</v>
      </c>
      <c r="D1595" s="9" t="s">
        <v>6535</v>
      </c>
      <c r="E1595" s="9" t="s">
        <v>6536</v>
      </c>
      <c r="F1595" s="9" t="s">
        <v>6537</v>
      </c>
      <c r="G1595" s="9" t="s">
        <v>4785</v>
      </c>
      <c r="H1595" s="9"/>
      <c r="I1595" s="9" t="s">
        <v>6538</v>
      </c>
      <c r="J1595" s="9" t="s">
        <v>6539</v>
      </c>
      <c r="K1595" s="9"/>
      <c r="L1595" s="9" t="s">
        <v>6540</v>
      </c>
      <c r="M1595" s="9" t="s">
        <v>6541</v>
      </c>
      <c r="N1595" s="9"/>
      <c r="O1595" s="9"/>
      <c r="P1595" s="9"/>
      <c r="Q1595" s="9"/>
      <c r="R1595" s="9"/>
      <c r="S1595" s="9"/>
    </row>
    <row r="1596" spans="1:19" x14ac:dyDescent="0.2">
      <c r="A1596" s="4" t="s">
        <v>6542</v>
      </c>
      <c r="B1596" s="9" t="s">
        <v>2443</v>
      </c>
      <c r="C1596" s="9"/>
      <c r="D1596" s="9" t="s">
        <v>6543</v>
      </c>
      <c r="E1596" s="9"/>
      <c r="F1596" s="9" t="s">
        <v>2644</v>
      </c>
      <c r="G1596" s="9" t="s">
        <v>4335</v>
      </c>
      <c r="H1596" s="9" t="s">
        <v>6544</v>
      </c>
      <c r="I1596" s="9" t="s">
        <v>6545</v>
      </c>
      <c r="J1596" s="9" t="s">
        <v>6546</v>
      </c>
      <c r="K1596" s="9"/>
      <c r="L1596" s="9"/>
      <c r="M1596" s="9" t="s">
        <v>2315</v>
      </c>
      <c r="N1596" s="9"/>
      <c r="O1596" s="9"/>
      <c r="P1596" s="9"/>
      <c r="Q1596" s="9"/>
      <c r="R1596" s="9"/>
      <c r="S1596" s="9"/>
    </row>
    <row r="1597" spans="1:19" x14ac:dyDescent="0.2">
      <c r="A1597" s="4" t="s">
        <v>6547</v>
      </c>
      <c r="B1597" s="9" t="s">
        <v>2443</v>
      </c>
      <c r="C1597" s="9"/>
      <c r="D1597" s="9" t="s">
        <v>6548</v>
      </c>
      <c r="E1597" s="9"/>
      <c r="F1597" s="9" t="s">
        <v>2644</v>
      </c>
      <c r="G1597" s="9" t="s">
        <v>6549</v>
      </c>
      <c r="H1597" s="9" t="s">
        <v>6550</v>
      </c>
      <c r="I1597" s="9" t="s">
        <v>6551</v>
      </c>
      <c r="J1597" s="9" t="s">
        <v>6552</v>
      </c>
      <c r="K1597" s="9"/>
      <c r="L1597" s="9"/>
      <c r="M1597" s="9" t="s">
        <v>2315</v>
      </c>
      <c r="N1597" s="9"/>
      <c r="O1597" s="9"/>
      <c r="P1597" s="9"/>
      <c r="Q1597" s="9"/>
      <c r="R1597" s="9"/>
      <c r="S1597" s="9"/>
    </row>
    <row r="1598" spans="1:19" x14ac:dyDescent="0.2">
      <c r="A1598" s="4" t="s">
        <v>6560</v>
      </c>
      <c r="B1598" s="9" t="s">
        <v>43</v>
      </c>
      <c r="C1598" s="9"/>
      <c r="D1598" s="9" t="s">
        <v>6561</v>
      </c>
      <c r="E1598" s="9"/>
      <c r="F1598" s="9" t="s">
        <v>6562</v>
      </c>
      <c r="G1598" s="9"/>
      <c r="H1598" s="9" t="s">
        <v>6563</v>
      </c>
      <c r="I1598" s="9" t="s">
        <v>6564</v>
      </c>
      <c r="J1598" s="9" t="s">
        <v>6565</v>
      </c>
      <c r="K1598" s="9"/>
      <c r="L1598" s="9"/>
      <c r="M1598" s="9"/>
      <c r="N1598" s="9"/>
      <c r="O1598" s="9"/>
      <c r="P1598" s="9"/>
      <c r="Q1598" s="9"/>
      <c r="R1598" s="9"/>
      <c r="S1598" s="9"/>
    </row>
    <row r="1599" spans="1:19" x14ac:dyDescent="0.2">
      <c r="A1599" s="4" t="s">
        <v>6566</v>
      </c>
      <c r="B1599" s="9" t="s">
        <v>43</v>
      </c>
      <c r="C1599" s="9"/>
      <c r="D1599" s="9" t="s">
        <v>6567</v>
      </c>
      <c r="E1599" s="9"/>
      <c r="F1599" s="9" t="s">
        <v>4661</v>
      </c>
      <c r="G1599" s="9" t="s">
        <v>6568</v>
      </c>
      <c r="H1599" s="9" t="s">
        <v>6569</v>
      </c>
      <c r="I1599" s="9" t="s">
        <v>6570</v>
      </c>
      <c r="J1599" s="9"/>
      <c r="K1599" s="9"/>
      <c r="L1599" s="9"/>
      <c r="M1599" s="9"/>
      <c r="N1599" s="9"/>
      <c r="O1599" s="9"/>
      <c r="P1599" s="9"/>
      <c r="Q1599" s="9"/>
      <c r="R1599" s="9"/>
      <c r="S1599" s="9"/>
    </row>
    <row r="1600" spans="1:19" x14ac:dyDescent="0.2">
      <c r="A1600" s="4" t="s">
        <v>6571</v>
      </c>
      <c r="B1600" s="9" t="s">
        <v>147</v>
      </c>
      <c r="C1600" s="9"/>
      <c r="D1600" s="9" t="s">
        <v>6572</v>
      </c>
      <c r="E1600" s="9"/>
      <c r="F1600" s="9" t="s">
        <v>4221</v>
      </c>
      <c r="G1600" s="9"/>
      <c r="H1600" s="9" t="s">
        <v>6573</v>
      </c>
      <c r="I1600" s="9" t="s">
        <v>6574</v>
      </c>
      <c r="J1600" s="9" t="s">
        <v>6575</v>
      </c>
      <c r="K1600" s="9"/>
      <c r="L1600" s="9"/>
      <c r="M1600" s="9"/>
      <c r="N1600" s="9"/>
      <c r="O1600" s="9"/>
      <c r="P1600" s="9"/>
      <c r="Q1600" s="9"/>
      <c r="R1600" s="9"/>
      <c r="S1600" s="9"/>
    </row>
    <row r="1601" spans="1:19" x14ac:dyDescent="0.2">
      <c r="A1601" s="4" t="s">
        <v>6576</v>
      </c>
      <c r="B1601" s="9" t="s">
        <v>128</v>
      </c>
      <c r="C1601" s="9" t="s">
        <v>512</v>
      </c>
      <c r="D1601" s="9" t="s">
        <v>6577</v>
      </c>
      <c r="E1601" s="9" t="s">
        <v>6578</v>
      </c>
      <c r="F1601" s="9" t="s">
        <v>5625</v>
      </c>
      <c r="G1601" s="9"/>
      <c r="H1601" s="9" t="s">
        <v>6579</v>
      </c>
      <c r="I1601" s="9" t="s">
        <v>6580</v>
      </c>
      <c r="J1601" s="9" t="s">
        <v>6581</v>
      </c>
      <c r="K1601" s="9"/>
      <c r="L1601" s="9" t="s">
        <v>6582</v>
      </c>
      <c r="M1601" s="9" t="s">
        <v>6583</v>
      </c>
      <c r="N1601" s="9"/>
      <c r="O1601" s="9"/>
      <c r="P1601" s="9"/>
      <c r="Q1601" s="9"/>
      <c r="R1601" s="9"/>
      <c r="S1601" s="9"/>
    </row>
    <row r="1602" spans="1:19" x14ac:dyDescent="0.2">
      <c r="A1602" s="4" t="s">
        <v>6584</v>
      </c>
      <c r="B1602" s="9" t="s">
        <v>2443</v>
      </c>
      <c r="C1602" s="9"/>
      <c r="D1602" s="9" t="s">
        <v>6585</v>
      </c>
      <c r="E1602" s="9"/>
      <c r="F1602" s="9" t="s">
        <v>2870</v>
      </c>
      <c r="G1602" s="9"/>
      <c r="H1602" s="9" t="s">
        <v>6482</v>
      </c>
      <c r="I1602" s="9" t="s">
        <v>6586</v>
      </c>
      <c r="J1602" s="9" t="s">
        <v>6587</v>
      </c>
      <c r="K1602" s="9"/>
      <c r="L1602" s="9"/>
      <c r="M1602" s="9"/>
      <c r="N1602" s="9"/>
      <c r="O1602" s="9"/>
      <c r="P1602" s="9"/>
      <c r="Q1602" s="9"/>
      <c r="R1602" s="9"/>
      <c r="S1602" s="9"/>
    </row>
    <row r="1603" spans="1:19" x14ac:dyDescent="0.2">
      <c r="A1603" s="4" t="s">
        <v>6588</v>
      </c>
      <c r="B1603" s="9" t="s">
        <v>549</v>
      </c>
      <c r="C1603" s="9"/>
      <c r="D1603" s="9" t="s">
        <v>6589</v>
      </c>
      <c r="E1603" s="9" t="s">
        <v>6590</v>
      </c>
      <c r="F1603" s="9" t="s">
        <v>6591</v>
      </c>
      <c r="G1603" s="9" t="s">
        <v>6592</v>
      </c>
      <c r="H1603" s="9" t="s">
        <v>6593</v>
      </c>
      <c r="I1603" s="9" t="s">
        <v>6594</v>
      </c>
      <c r="J1603" s="9"/>
      <c r="K1603" s="9"/>
      <c r="L1603" s="9" t="s">
        <v>6595</v>
      </c>
      <c r="M1603" s="9"/>
      <c r="N1603" s="9"/>
      <c r="O1603" s="9"/>
      <c r="P1603" s="9"/>
      <c r="Q1603" s="9"/>
      <c r="R1603" s="9"/>
      <c r="S1603" s="9"/>
    </row>
    <row r="1604" spans="1:19" x14ac:dyDescent="0.2">
      <c r="A1604" s="4" t="s">
        <v>6596</v>
      </c>
      <c r="B1604" s="9" t="s">
        <v>2443</v>
      </c>
      <c r="C1604" s="9"/>
      <c r="D1604" s="9" t="s">
        <v>6597</v>
      </c>
      <c r="E1604" s="9" t="s">
        <v>6598</v>
      </c>
      <c r="F1604" s="9" t="s">
        <v>6599</v>
      </c>
      <c r="G1604" s="9" t="s">
        <v>6600</v>
      </c>
      <c r="H1604" s="9" t="s">
        <v>6601</v>
      </c>
      <c r="I1604" s="9" t="s">
        <v>6602</v>
      </c>
      <c r="J1604" s="9" t="s">
        <v>6603</v>
      </c>
      <c r="K1604" s="9"/>
      <c r="L1604" s="9"/>
      <c r="M1604" s="9"/>
      <c r="N1604" s="9"/>
      <c r="O1604" s="9"/>
      <c r="P1604" s="9"/>
      <c r="Q1604" s="9"/>
      <c r="R1604" s="9"/>
      <c r="S1604" s="9"/>
    </row>
    <row r="1605" spans="1:19" x14ac:dyDescent="0.2">
      <c r="A1605" s="4" t="s">
        <v>6604</v>
      </c>
      <c r="B1605" s="9" t="s">
        <v>43</v>
      </c>
      <c r="C1605" s="9"/>
      <c r="D1605" s="9" t="s">
        <v>6605</v>
      </c>
      <c r="E1605" s="9"/>
      <c r="F1605" s="9" t="s">
        <v>6606</v>
      </c>
      <c r="G1605" s="9"/>
      <c r="H1605" s="9"/>
      <c r="I1605" s="9" t="s">
        <v>6607</v>
      </c>
      <c r="J1605" s="9" t="s">
        <v>6608</v>
      </c>
      <c r="K1605" s="9"/>
      <c r="L1605" s="9"/>
      <c r="M1605" s="9"/>
      <c r="N1605" s="9"/>
      <c r="O1605" s="9"/>
      <c r="P1605" s="9"/>
      <c r="Q1605" s="9"/>
      <c r="R1605" s="9"/>
      <c r="S1605" s="9"/>
    </row>
    <row r="1606" spans="1:19" x14ac:dyDescent="0.2">
      <c r="A1606" s="4" t="s">
        <v>6615</v>
      </c>
      <c r="B1606" s="9" t="s">
        <v>43</v>
      </c>
      <c r="C1606" s="9"/>
      <c r="D1606" s="9" t="s">
        <v>6616</v>
      </c>
      <c r="E1606" s="9"/>
      <c r="F1606" s="9" t="s">
        <v>6617</v>
      </c>
      <c r="G1606" s="9" t="s">
        <v>6618</v>
      </c>
      <c r="H1606" s="9" t="s">
        <v>6619</v>
      </c>
      <c r="I1606" s="9" t="s">
        <v>6620</v>
      </c>
      <c r="J1606" s="9" t="s">
        <v>6621</v>
      </c>
      <c r="K1606" s="9"/>
      <c r="L1606" s="9"/>
      <c r="M1606" s="9"/>
      <c r="N1606" s="9"/>
      <c r="O1606" s="9"/>
      <c r="P1606" s="9"/>
      <c r="Q1606" s="9"/>
      <c r="R1606" s="9"/>
      <c r="S1606" s="9"/>
    </row>
    <row r="1607" spans="1:19" x14ac:dyDescent="0.2">
      <c r="A1607" s="4" t="s">
        <v>6622</v>
      </c>
      <c r="B1607" s="9" t="s">
        <v>128</v>
      </c>
      <c r="C1607" s="9" t="s">
        <v>512</v>
      </c>
      <c r="D1607" s="9" t="s">
        <v>6623</v>
      </c>
      <c r="E1607" s="9" t="s">
        <v>4909</v>
      </c>
      <c r="F1607" s="9"/>
      <c r="G1607" s="9" t="s">
        <v>6624</v>
      </c>
      <c r="H1607" s="9" t="s">
        <v>6625</v>
      </c>
      <c r="I1607" s="9" t="s">
        <v>6626</v>
      </c>
      <c r="J1607" s="9" t="s">
        <v>6627</v>
      </c>
      <c r="K1607" s="9"/>
      <c r="L1607" s="9" t="s">
        <v>6420</v>
      </c>
      <c r="M1607" s="9"/>
      <c r="N1607" s="9"/>
      <c r="O1607" s="9"/>
      <c r="P1607" s="9"/>
      <c r="Q1607" s="9"/>
      <c r="R1607" s="9"/>
      <c r="S1607" s="9"/>
    </row>
    <row r="1608" spans="1:19" x14ac:dyDescent="0.2">
      <c r="A1608" s="4" t="s">
        <v>6635</v>
      </c>
      <c r="B1608" s="9" t="s">
        <v>128</v>
      </c>
      <c r="C1608" s="9" t="s">
        <v>512</v>
      </c>
      <c r="D1608" s="9" t="s">
        <v>6636</v>
      </c>
      <c r="E1608" s="9" t="s">
        <v>6637</v>
      </c>
      <c r="F1608" s="9"/>
      <c r="G1608" s="9" t="s">
        <v>6638</v>
      </c>
      <c r="H1608" s="9" t="s">
        <v>6639</v>
      </c>
      <c r="I1608" s="9" t="s">
        <v>6640</v>
      </c>
      <c r="J1608" s="9" t="s">
        <v>6641</v>
      </c>
      <c r="K1608" s="9"/>
      <c r="L1608" s="9" t="s">
        <v>6420</v>
      </c>
      <c r="M1608" s="9"/>
      <c r="N1608" s="9"/>
      <c r="O1608" s="9"/>
      <c r="P1608" s="9"/>
      <c r="Q1608" s="9"/>
      <c r="R1608" s="9"/>
      <c r="S1608" s="9"/>
    </row>
    <row r="1609" spans="1:19" x14ac:dyDescent="0.2">
      <c r="A1609" s="4" t="s">
        <v>6642</v>
      </c>
      <c r="B1609" s="9" t="s">
        <v>128</v>
      </c>
      <c r="C1609" s="9" t="s">
        <v>512</v>
      </c>
      <c r="D1609" s="9" t="s">
        <v>6643</v>
      </c>
      <c r="E1609" s="9" t="s">
        <v>6423</v>
      </c>
      <c r="F1609" s="9"/>
      <c r="G1609" s="9" t="s">
        <v>6644</v>
      </c>
      <c r="H1609" s="9" t="s">
        <v>6645</v>
      </c>
      <c r="I1609" s="9" t="s">
        <v>6646</v>
      </c>
      <c r="J1609" s="9" t="s">
        <v>6647</v>
      </c>
      <c r="K1609" s="9"/>
      <c r="L1609" s="9" t="s">
        <v>6648</v>
      </c>
      <c r="M1609" s="9"/>
      <c r="N1609" s="9"/>
      <c r="O1609" s="9"/>
      <c r="P1609" s="9"/>
      <c r="Q1609" s="9"/>
      <c r="R1609" s="9"/>
      <c r="S1609" s="9"/>
    </row>
    <row r="1610" spans="1:19" x14ac:dyDescent="0.2">
      <c r="A1610" s="4" t="s">
        <v>6649</v>
      </c>
      <c r="B1610" s="9" t="s">
        <v>128</v>
      </c>
      <c r="C1610" s="9" t="s">
        <v>2699</v>
      </c>
      <c r="D1610" s="9" t="s">
        <v>6650</v>
      </c>
      <c r="E1610" s="9" t="s">
        <v>6537</v>
      </c>
      <c r="F1610" s="9" t="s">
        <v>4785</v>
      </c>
      <c r="G1610" s="9"/>
      <c r="H1610" s="9" t="s">
        <v>6651</v>
      </c>
      <c r="I1610" s="9" t="s">
        <v>6652</v>
      </c>
      <c r="J1610" s="9" t="s">
        <v>6653</v>
      </c>
      <c r="K1610" s="9"/>
      <c r="L1610" s="9" t="s">
        <v>6541</v>
      </c>
      <c r="M1610" s="9"/>
      <c r="N1610" s="9"/>
      <c r="O1610" s="9"/>
      <c r="P1610" s="9"/>
      <c r="Q1610" s="9"/>
      <c r="R1610" s="9"/>
      <c r="S1610" s="9"/>
    </row>
    <row r="1611" spans="1:19" x14ac:dyDescent="0.2">
      <c r="A1611" s="4" t="s">
        <v>6654</v>
      </c>
      <c r="B1611" s="9" t="s">
        <v>128</v>
      </c>
      <c r="C1611" s="9" t="s">
        <v>4317</v>
      </c>
      <c r="D1611" s="9" t="s">
        <v>6655</v>
      </c>
      <c r="E1611" s="9" t="s">
        <v>6656</v>
      </c>
      <c r="F1611" s="9"/>
      <c r="G1611" s="9"/>
      <c r="H1611" s="9" t="s">
        <v>6657</v>
      </c>
      <c r="I1611" s="9" t="s">
        <v>6658</v>
      </c>
      <c r="J1611" s="9"/>
      <c r="K1611" s="9"/>
      <c r="L1611" s="9"/>
      <c r="M1611" s="9"/>
      <c r="N1611" s="9"/>
      <c r="O1611" s="9"/>
      <c r="P1611" s="9"/>
      <c r="Q1611" s="9"/>
      <c r="R1611" s="9"/>
      <c r="S1611" s="9"/>
    </row>
    <row r="1612" spans="1:19" x14ac:dyDescent="0.2">
      <c r="A1612" s="4" t="s">
        <v>6659</v>
      </c>
      <c r="B1612" s="9" t="s">
        <v>43</v>
      </c>
      <c r="C1612" s="9"/>
      <c r="D1612" s="9" t="s">
        <v>6660</v>
      </c>
      <c r="E1612" s="9"/>
      <c r="F1612" s="9" t="s">
        <v>2642</v>
      </c>
      <c r="G1612" s="9"/>
      <c r="H1612" s="9"/>
      <c r="I1612" s="9" t="s">
        <v>6661</v>
      </c>
      <c r="J1612" s="9" t="s">
        <v>6662</v>
      </c>
      <c r="K1612" s="9"/>
      <c r="L1612" s="9"/>
      <c r="M1612" s="9"/>
      <c r="N1612" s="9"/>
      <c r="O1612" s="9"/>
      <c r="P1612" s="9"/>
      <c r="Q1612" s="9"/>
      <c r="R1612" s="9"/>
      <c r="S1612" s="9"/>
    </row>
    <row r="1613" spans="1:19" x14ac:dyDescent="0.2">
      <c r="A1613" s="4" t="s">
        <v>6663</v>
      </c>
      <c r="B1613" s="9" t="s">
        <v>43</v>
      </c>
      <c r="C1613" s="9"/>
      <c r="D1613" s="9" t="s">
        <v>6664</v>
      </c>
      <c r="E1613" s="9"/>
      <c r="F1613" s="9" t="s">
        <v>3457</v>
      </c>
      <c r="G1613" s="9"/>
      <c r="H1613" s="9" t="s">
        <v>4455</v>
      </c>
      <c r="I1613" s="9" t="s">
        <v>6665</v>
      </c>
      <c r="J1613" s="9" t="s">
        <v>6666</v>
      </c>
      <c r="K1613" s="9"/>
      <c r="L1613" s="9"/>
      <c r="M1613" s="9"/>
      <c r="N1613" s="9"/>
      <c r="O1613" s="9"/>
      <c r="P1613" s="9"/>
      <c r="Q1613" s="9"/>
      <c r="R1613" s="9"/>
      <c r="S1613" s="9"/>
    </row>
    <row r="1614" spans="1:19" x14ac:dyDescent="0.2">
      <c r="A1614" s="4" t="s">
        <v>6667</v>
      </c>
      <c r="B1614" s="9" t="s">
        <v>43</v>
      </c>
      <c r="C1614" s="9"/>
      <c r="D1614" s="9" t="s">
        <v>6668</v>
      </c>
      <c r="E1614" s="9"/>
      <c r="F1614" s="9" t="s">
        <v>3317</v>
      </c>
      <c r="G1614" s="9"/>
      <c r="H1614" s="9"/>
      <c r="I1614" s="9" t="s">
        <v>6669</v>
      </c>
      <c r="J1614" s="9" t="s">
        <v>6670</v>
      </c>
      <c r="K1614" s="9"/>
      <c r="L1614" s="9"/>
      <c r="M1614" s="9"/>
      <c r="N1614" s="9"/>
      <c r="O1614" s="9"/>
      <c r="P1614" s="9"/>
      <c r="Q1614" s="9"/>
      <c r="R1614" s="9"/>
      <c r="S1614" s="9"/>
    </row>
    <row r="1615" spans="1:19" x14ac:dyDescent="0.2">
      <c r="A1615" s="4" t="s">
        <v>6671</v>
      </c>
      <c r="B1615" s="9" t="s">
        <v>32</v>
      </c>
      <c r="C1615" s="9"/>
      <c r="D1615" s="9" t="s">
        <v>6672</v>
      </c>
      <c r="E1615" s="9" t="s">
        <v>6673</v>
      </c>
      <c r="F1615" s="9" t="s">
        <v>6674</v>
      </c>
      <c r="G1615" s="9"/>
      <c r="H1615" s="9"/>
      <c r="I1615" s="9" t="s">
        <v>6675</v>
      </c>
      <c r="J1615" s="9" t="s">
        <v>6676</v>
      </c>
      <c r="K1615" s="9"/>
      <c r="L1615" s="9"/>
      <c r="M1615" s="9" t="s">
        <v>6677</v>
      </c>
      <c r="N1615" s="9"/>
      <c r="O1615" s="9"/>
      <c r="P1615" s="9"/>
      <c r="Q1615" s="9"/>
      <c r="R1615" s="9"/>
      <c r="S1615" s="9"/>
    </row>
    <row r="1616" spans="1:19" x14ac:dyDescent="0.2">
      <c r="A1616" s="4" t="s">
        <v>6678</v>
      </c>
      <c r="B1616" s="9" t="s">
        <v>2443</v>
      </c>
      <c r="C1616" s="9"/>
      <c r="D1616" s="9" t="s">
        <v>6679</v>
      </c>
      <c r="E1616" s="9" t="s">
        <v>6680</v>
      </c>
      <c r="F1616" s="9" t="s">
        <v>2451</v>
      </c>
      <c r="G1616" s="9"/>
      <c r="H1616" s="9" t="s">
        <v>6681</v>
      </c>
      <c r="I1616" s="9" t="s">
        <v>6682</v>
      </c>
      <c r="J1616" s="9" t="s">
        <v>6683</v>
      </c>
      <c r="K1616" s="9"/>
      <c r="L1616" s="9"/>
      <c r="M1616" s="9" t="s">
        <v>6684</v>
      </c>
      <c r="N1616" s="9"/>
      <c r="O1616" s="9"/>
      <c r="P1616" s="9"/>
      <c r="Q1616" s="9"/>
      <c r="R1616" s="9"/>
      <c r="S1616" s="9"/>
    </row>
    <row r="1617" spans="1:19" x14ac:dyDescent="0.2">
      <c r="A1617" s="4" t="str">
        <f>HYPERLINK("https://www.designsafe-ci.org/data/browser/public/designsafe.storage.published//PRJ-3299", "PRJ-3299")</f>
        <v>PRJ-3299</v>
      </c>
      <c r="B1617" s="9" t="s">
        <v>147</v>
      </c>
      <c r="C1617" s="9"/>
      <c r="D1617" s="9" t="s">
        <v>6685</v>
      </c>
      <c r="E1617" s="9" t="s">
        <v>6686</v>
      </c>
      <c r="F1617" s="9" t="s">
        <v>6687</v>
      </c>
      <c r="G1617" s="9"/>
      <c r="H1617" s="9" t="s">
        <v>6688</v>
      </c>
      <c r="I1617" s="9" t="s">
        <v>6689</v>
      </c>
      <c r="J1617" s="9" t="s">
        <v>6690</v>
      </c>
      <c r="K1617" s="9"/>
      <c r="L1617" s="9"/>
      <c r="M1617" s="9"/>
      <c r="N1617" s="9"/>
      <c r="O1617" s="9"/>
      <c r="P1617" s="9"/>
      <c r="Q1617" s="9"/>
      <c r="R1617" s="9"/>
      <c r="S1617" s="9"/>
    </row>
    <row r="1618" spans="1:19" x14ac:dyDescent="0.2">
      <c r="A1618" s="4" t="str">
        <f>HYPERLINK("https://www.designsafe-ci.org/data/browser/public/designsafe.storage.published//PRJ-3301", "PRJ-3301")</f>
        <v>PRJ-3301</v>
      </c>
      <c r="B1618" s="9" t="s">
        <v>147</v>
      </c>
      <c r="C1618" s="9"/>
      <c r="D1618" s="9" t="s">
        <v>6685</v>
      </c>
      <c r="E1618" s="9" t="s">
        <v>6686</v>
      </c>
      <c r="F1618" s="9" t="s">
        <v>6687</v>
      </c>
      <c r="G1618" s="9"/>
      <c r="H1618" s="9" t="s">
        <v>6688</v>
      </c>
      <c r="I1618" s="9" t="s">
        <v>6691</v>
      </c>
      <c r="J1618" s="9" t="s">
        <v>6692</v>
      </c>
      <c r="K1618" s="9"/>
      <c r="L1618" s="9"/>
      <c r="M1618" s="9"/>
      <c r="N1618" s="9"/>
      <c r="O1618" s="9"/>
      <c r="P1618" s="9"/>
      <c r="Q1618" s="9"/>
      <c r="R1618" s="9"/>
      <c r="S1618" s="9"/>
    </row>
    <row r="1619" spans="1:19" x14ac:dyDescent="0.2">
      <c r="A1619" s="4" t="str">
        <f>HYPERLINK("https://www.designsafe-ci.org/data/browser/public/designsafe.storage.published//PRJ-3302", "PRJ-3302")</f>
        <v>PRJ-3302</v>
      </c>
      <c r="B1619" s="9" t="s">
        <v>43</v>
      </c>
      <c r="C1619" s="9"/>
      <c r="D1619" s="9" t="s">
        <v>6693</v>
      </c>
      <c r="E1619" s="9"/>
      <c r="F1619" s="9" t="s">
        <v>43</v>
      </c>
      <c r="G1619" s="9"/>
      <c r="H1619" s="9" t="s">
        <v>6694</v>
      </c>
      <c r="I1619" s="9" t="s">
        <v>6695</v>
      </c>
      <c r="J1619" s="9" t="s">
        <v>6696</v>
      </c>
      <c r="K1619" s="9"/>
      <c r="L1619" s="9"/>
      <c r="M1619" s="9"/>
      <c r="N1619" s="9"/>
      <c r="O1619" s="9"/>
      <c r="P1619" s="9"/>
      <c r="Q1619" s="9"/>
      <c r="R1619" s="9"/>
      <c r="S1619" s="9"/>
    </row>
    <row r="1620" spans="1:19" x14ac:dyDescent="0.2">
      <c r="A1620" s="4" t="str">
        <f>HYPERLINK("https://www.designsafe-ci.org/data/browser/public/designsafe.storage.published//PRJ-3303", "PRJ-3303")</f>
        <v>PRJ-3303</v>
      </c>
      <c r="B1620" s="9" t="s">
        <v>147</v>
      </c>
      <c r="C1620" s="9"/>
      <c r="D1620" s="9" t="s">
        <v>6697</v>
      </c>
      <c r="E1620" s="9"/>
      <c r="F1620" s="9" t="s">
        <v>6698</v>
      </c>
      <c r="G1620" s="9"/>
      <c r="H1620" s="9" t="s">
        <v>6699</v>
      </c>
      <c r="I1620" s="9" t="s">
        <v>6700</v>
      </c>
      <c r="J1620" s="9" t="s">
        <v>6701</v>
      </c>
      <c r="K1620" s="9"/>
      <c r="L1620" s="9"/>
      <c r="M1620" s="9" t="s">
        <v>6702</v>
      </c>
      <c r="N1620" s="9"/>
      <c r="O1620" s="9"/>
      <c r="P1620" s="9"/>
      <c r="Q1620" s="9"/>
      <c r="R1620" s="9"/>
      <c r="S1620" s="9"/>
    </row>
    <row r="1621" spans="1:19" x14ac:dyDescent="0.2">
      <c r="A1621" s="4" t="str">
        <f>HYPERLINK("https://www.designsafe-ci.org/data/browser/public/designsafe.storage.published//PRJ-3305", "PRJ-3305")</f>
        <v>PRJ-3305</v>
      </c>
      <c r="B1621" s="9" t="s">
        <v>43</v>
      </c>
      <c r="C1621" s="9"/>
      <c r="D1621" s="9" t="s">
        <v>6703</v>
      </c>
      <c r="E1621" s="9"/>
      <c r="F1621" s="9" t="s">
        <v>6704</v>
      </c>
      <c r="G1621" s="9" t="s">
        <v>6562</v>
      </c>
      <c r="H1621" s="9" t="s">
        <v>6705</v>
      </c>
      <c r="I1621" s="9" t="s">
        <v>6706</v>
      </c>
      <c r="J1621" s="9" t="s">
        <v>6707</v>
      </c>
      <c r="K1621" s="9"/>
      <c r="L1621" s="9"/>
      <c r="M1621" s="9"/>
      <c r="N1621" s="9"/>
      <c r="O1621" s="9"/>
      <c r="P1621" s="9"/>
      <c r="Q1621" s="9"/>
      <c r="R1621" s="9"/>
      <c r="S1621" s="9"/>
    </row>
    <row r="1622" spans="1:19" x14ac:dyDescent="0.2">
      <c r="A1622" s="4" t="str">
        <f>HYPERLINK("https://www.designsafe-ci.org/data/browser/public/designsafe.storage.published//PRJ-3306", "PRJ-3306")</f>
        <v>PRJ-3306</v>
      </c>
      <c r="B1622" s="9" t="s">
        <v>128</v>
      </c>
      <c r="C1622" s="9" t="s">
        <v>2699</v>
      </c>
      <c r="D1622" s="9" t="s">
        <v>6708</v>
      </c>
      <c r="E1622" s="9" t="s">
        <v>6709</v>
      </c>
      <c r="F1622" s="9" t="s">
        <v>3807</v>
      </c>
      <c r="G1622" s="9" t="s">
        <v>3806</v>
      </c>
      <c r="H1622" s="9"/>
      <c r="I1622" s="9" t="s">
        <v>6710</v>
      </c>
      <c r="J1622" s="9" t="s">
        <v>6711</v>
      </c>
      <c r="K1622" s="9"/>
      <c r="L1622" s="9" t="s">
        <v>6712</v>
      </c>
      <c r="M1622" s="9" t="s">
        <v>6713</v>
      </c>
      <c r="N1622" s="9"/>
      <c r="O1622" s="9"/>
      <c r="P1622" s="9"/>
      <c r="Q1622" s="9"/>
      <c r="R1622" s="9"/>
      <c r="S1622" s="9"/>
    </row>
    <row r="1623" spans="1:19" x14ac:dyDescent="0.2">
      <c r="A1623" s="4" t="str">
        <f>HYPERLINK("https://www.designsafe-ci.org/data/browser/public/designsafe.storage.published//PRJ-3307", "PRJ-3307")</f>
        <v>PRJ-3307</v>
      </c>
      <c r="B1623" s="9" t="s">
        <v>549</v>
      </c>
      <c r="C1623" s="9"/>
      <c r="D1623" s="9" t="s">
        <v>6714</v>
      </c>
      <c r="E1623" s="9"/>
      <c r="F1623" s="9" t="s">
        <v>6715</v>
      </c>
      <c r="G1623" s="9"/>
      <c r="H1623" s="9" t="s">
        <v>6716</v>
      </c>
      <c r="I1623" s="9" t="s">
        <v>6717</v>
      </c>
      <c r="J1623" s="9" t="s">
        <v>6718</v>
      </c>
      <c r="K1623" s="9"/>
      <c r="L1623" s="9"/>
      <c r="M1623" s="9"/>
      <c r="N1623" s="9"/>
      <c r="O1623" s="9"/>
      <c r="P1623" s="9"/>
      <c r="Q1623" s="9"/>
      <c r="R1623" s="9"/>
      <c r="S1623" s="9"/>
    </row>
    <row r="1624" spans="1:19" x14ac:dyDescent="0.2">
      <c r="A1624" s="4" t="str">
        <f>HYPERLINK("https://www.designsafe-ci.org/data/browser/public/designsafe.storage.published//PRJ-3308", "PRJ-3308")</f>
        <v>PRJ-3308</v>
      </c>
      <c r="B1624" s="9" t="s">
        <v>43</v>
      </c>
      <c r="C1624" s="9"/>
      <c r="D1624" s="9" t="s">
        <v>6719</v>
      </c>
      <c r="E1624" s="9"/>
      <c r="F1624" s="9" t="s">
        <v>6720</v>
      </c>
      <c r="G1624" s="9"/>
      <c r="H1624" s="9" t="s">
        <v>6721</v>
      </c>
      <c r="I1624" s="9" t="s">
        <v>6722</v>
      </c>
      <c r="J1624" s="9" t="s">
        <v>6723</v>
      </c>
      <c r="K1624" s="9"/>
      <c r="L1624" s="9"/>
      <c r="M1624" s="9" t="s">
        <v>6724</v>
      </c>
      <c r="N1624" s="9"/>
      <c r="O1624" s="9"/>
      <c r="P1624" s="9"/>
      <c r="Q1624" s="9"/>
      <c r="R1624" s="9"/>
      <c r="S1624" s="9"/>
    </row>
    <row r="1625" spans="1:19" x14ac:dyDescent="0.2">
      <c r="A1625" s="4" t="str">
        <f>HYPERLINK("https://www.designsafe-ci.org/data/browser/public/designsafe.storage.published//PRJ-3309", "PRJ-3309")</f>
        <v>PRJ-3309</v>
      </c>
      <c r="B1625" s="9" t="s">
        <v>128</v>
      </c>
      <c r="C1625" s="9" t="s">
        <v>4616</v>
      </c>
      <c r="D1625" s="9" t="s">
        <v>6725</v>
      </c>
      <c r="E1625" s="9" t="s">
        <v>4618</v>
      </c>
      <c r="F1625" s="9" t="s">
        <v>6726</v>
      </c>
      <c r="G1625" s="9"/>
      <c r="H1625" s="9"/>
      <c r="I1625" s="9" t="s">
        <v>6727</v>
      </c>
      <c r="J1625" s="9" t="s">
        <v>6728</v>
      </c>
      <c r="K1625" s="9"/>
      <c r="L1625" s="9" t="s">
        <v>6729</v>
      </c>
      <c r="M1625" s="9" t="s">
        <v>4804</v>
      </c>
      <c r="N1625" s="9"/>
      <c r="O1625" s="9"/>
      <c r="P1625" s="9"/>
      <c r="Q1625" s="9"/>
      <c r="R1625" s="9"/>
      <c r="S1625" s="9"/>
    </row>
    <row r="1626" spans="1:19" x14ac:dyDescent="0.2">
      <c r="A1626" s="4" t="str">
        <f>HYPERLINK("https://www.designsafe-ci.org/data/browser/public/designsafe.storage.published//PRJ-3310", "PRJ-3310")</f>
        <v>PRJ-3310</v>
      </c>
      <c r="B1626" s="9" t="s">
        <v>2443</v>
      </c>
      <c r="C1626" s="9"/>
      <c r="D1626" s="9" t="s">
        <v>6730</v>
      </c>
      <c r="E1626" s="9" t="s">
        <v>6731</v>
      </c>
      <c r="F1626" s="9" t="s">
        <v>6732</v>
      </c>
      <c r="G1626" s="9"/>
      <c r="H1626" s="9"/>
      <c r="I1626" s="9" t="s">
        <v>6733</v>
      </c>
      <c r="J1626" s="9" t="s">
        <v>6734</v>
      </c>
      <c r="K1626" s="9"/>
      <c r="L1626" s="9"/>
      <c r="M1626" s="9"/>
      <c r="N1626" s="9"/>
      <c r="O1626" s="9"/>
      <c r="P1626" s="9"/>
      <c r="Q1626" s="9"/>
      <c r="R1626" s="9"/>
      <c r="S1626" s="9"/>
    </row>
    <row r="1627" spans="1:19" x14ac:dyDescent="0.2">
      <c r="A1627" s="4" t="str">
        <f>HYPERLINK("https://www.designsafe-ci.org/data/browser/public/designsafe.storage.published//PRJ-3311", "PRJ-3311")</f>
        <v>PRJ-3311</v>
      </c>
      <c r="B1627" s="9" t="s">
        <v>2443</v>
      </c>
      <c r="C1627" s="9"/>
      <c r="D1627" s="9" t="s">
        <v>6735</v>
      </c>
      <c r="E1627" s="9"/>
      <c r="F1627" s="9" t="s">
        <v>6736</v>
      </c>
      <c r="G1627" s="9"/>
      <c r="H1627" s="9" t="s">
        <v>6737</v>
      </c>
      <c r="I1627" s="9" t="s">
        <v>6738</v>
      </c>
      <c r="J1627" s="9" t="s">
        <v>6739</v>
      </c>
      <c r="K1627" s="9"/>
      <c r="L1627" s="9"/>
      <c r="M1627" s="9" t="s">
        <v>6740</v>
      </c>
      <c r="N1627" s="9"/>
      <c r="O1627" s="9"/>
      <c r="P1627" s="9"/>
      <c r="Q1627" s="9"/>
      <c r="R1627" s="9"/>
      <c r="S1627" s="9"/>
    </row>
    <row r="1628" spans="1:19" x14ac:dyDescent="0.2">
      <c r="A1628" s="4" t="str">
        <f>HYPERLINK("https://www.designsafe-ci.org/data/browser/public/designsafe.storage.published//PRJ-3312", "PRJ-3312")</f>
        <v>PRJ-3312</v>
      </c>
      <c r="B1628" s="9" t="s">
        <v>32</v>
      </c>
      <c r="C1628" s="9"/>
      <c r="D1628" s="9" t="s">
        <v>6741</v>
      </c>
      <c r="E1628" s="9"/>
      <c r="F1628" s="9" t="s">
        <v>6742</v>
      </c>
      <c r="G1628" s="9"/>
      <c r="H1628" s="9" t="s">
        <v>6743</v>
      </c>
      <c r="I1628" s="9" t="s">
        <v>6744</v>
      </c>
      <c r="J1628" s="9" t="s">
        <v>6745</v>
      </c>
      <c r="K1628" s="9"/>
      <c r="L1628" s="9"/>
      <c r="M1628" s="9" t="s">
        <v>6746</v>
      </c>
      <c r="N1628" s="9"/>
      <c r="O1628" s="9"/>
      <c r="P1628" s="9"/>
      <c r="Q1628" s="9"/>
      <c r="R1628" s="9"/>
      <c r="S1628" s="9"/>
    </row>
    <row r="1629" spans="1:19" x14ac:dyDescent="0.2">
      <c r="A1629" s="4" t="str">
        <f>HYPERLINK("https://www.designsafe-ci.org/data/browser/public/designsafe.storage.published//PRJ-3313", "PRJ-3313")</f>
        <v>PRJ-3313</v>
      </c>
      <c r="B1629" s="9" t="s">
        <v>128</v>
      </c>
      <c r="C1629" s="9" t="s">
        <v>2699</v>
      </c>
      <c r="D1629" s="9" t="s">
        <v>6747</v>
      </c>
      <c r="E1629" s="9"/>
      <c r="F1629" s="9" t="s">
        <v>5335</v>
      </c>
      <c r="G1629" s="9"/>
      <c r="H1629" s="9" t="s">
        <v>6748</v>
      </c>
      <c r="I1629" s="9" t="s">
        <v>6749</v>
      </c>
      <c r="J1629" s="9" t="s">
        <v>6750</v>
      </c>
      <c r="K1629" s="9"/>
      <c r="L1629" s="9" t="s">
        <v>6751</v>
      </c>
      <c r="M1629" s="9" t="s">
        <v>5603</v>
      </c>
      <c r="N1629" s="9"/>
      <c r="O1629" s="9"/>
      <c r="P1629" s="9"/>
      <c r="Q1629" s="9"/>
      <c r="R1629" s="9"/>
      <c r="S1629" s="9"/>
    </row>
    <row r="1630" spans="1:19" x14ac:dyDescent="0.2">
      <c r="A1630" s="4" t="str">
        <f>HYPERLINK("https://www.designsafe-ci.org/data/browser/public/designsafe.storage.published//PRJ-3314", "PRJ-3314")</f>
        <v>PRJ-3314</v>
      </c>
      <c r="B1630" s="9" t="s">
        <v>128</v>
      </c>
      <c r="C1630" s="9" t="s">
        <v>2122</v>
      </c>
      <c r="D1630" s="9" t="s">
        <v>6752</v>
      </c>
      <c r="E1630" s="9" t="s">
        <v>6753</v>
      </c>
      <c r="F1630" s="9" t="s">
        <v>5335</v>
      </c>
      <c r="G1630" s="9" t="s">
        <v>6754</v>
      </c>
      <c r="H1630" s="9" t="s">
        <v>6755</v>
      </c>
      <c r="I1630" s="9" t="s">
        <v>6756</v>
      </c>
      <c r="J1630" s="9" t="s">
        <v>6757</v>
      </c>
      <c r="K1630" s="9"/>
      <c r="L1630" s="9" t="s">
        <v>6223</v>
      </c>
      <c r="M1630" s="9" t="s">
        <v>6758</v>
      </c>
      <c r="N1630" s="9"/>
      <c r="O1630" s="9"/>
      <c r="P1630" s="9"/>
      <c r="Q1630" s="9"/>
      <c r="R1630" s="9"/>
      <c r="S1630" s="9"/>
    </row>
    <row r="1631" spans="1:19" x14ac:dyDescent="0.2">
      <c r="A1631" s="4" t="str">
        <f>HYPERLINK("https://www.designsafe-ci.org/data/browser/public/designsafe.storage.published//PRJ-3315", "PRJ-3315")</f>
        <v>PRJ-3315</v>
      </c>
      <c r="B1631" s="9" t="s">
        <v>147</v>
      </c>
      <c r="C1631" s="9"/>
      <c r="D1631" s="9" t="s">
        <v>6759</v>
      </c>
      <c r="E1631" s="9"/>
      <c r="F1631" s="9" t="s">
        <v>6760</v>
      </c>
      <c r="G1631" s="9"/>
      <c r="H1631" s="9" t="s">
        <v>6761</v>
      </c>
      <c r="I1631" s="9" t="s">
        <v>6762</v>
      </c>
      <c r="J1631" s="9" t="s">
        <v>6763</v>
      </c>
      <c r="K1631" s="9"/>
      <c r="L1631" s="9"/>
      <c r="M1631" s="9" t="s">
        <v>6764</v>
      </c>
      <c r="N1631" s="9"/>
      <c r="O1631" s="9"/>
      <c r="P1631" s="9"/>
      <c r="Q1631" s="9"/>
      <c r="R1631" s="9"/>
      <c r="S1631" s="9"/>
    </row>
    <row r="1632" spans="1:19" x14ac:dyDescent="0.2">
      <c r="A1632" s="4" t="str">
        <f>HYPERLINK("https://www.designsafe-ci.org/data/browser/public/designsafe.storage.published//PRJ-3316", "PRJ-3316")</f>
        <v>PRJ-3316</v>
      </c>
      <c r="B1632" s="9" t="s">
        <v>32</v>
      </c>
      <c r="C1632" s="9"/>
      <c r="D1632" s="9" t="s">
        <v>6765</v>
      </c>
      <c r="E1632" s="9"/>
      <c r="F1632" s="9" t="s">
        <v>3038</v>
      </c>
      <c r="G1632" s="9"/>
      <c r="H1632" s="9" t="s">
        <v>6766</v>
      </c>
      <c r="I1632" s="9" t="s">
        <v>6767</v>
      </c>
      <c r="J1632" s="9" t="s">
        <v>6768</v>
      </c>
      <c r="K1632" s="9"/>
      <c r="L1632" s="9"/>
      <c r="M1632" s="9"/>
      <c r="N1632" s="9"/>
      <c r="O1632" s="9"/>
      <c r="P1632" s="9"/>
      <c r="Q1632" s="9"/>
      <c r="R1632" s="9"/>
      <c r="S1632" s="9"/>
    </row>
    <row r="1633" spans="1:19" x14ac:dyDescent="0.2">
      <c r="A1633" s="4" t="str">
        <f>HYPERLINK("https://www.designsafe-ci.org/data/browser/public/designsafe.storage.published//PRJ-3317", "PRJ-3317")</f>
        <v>PRJ-3317</v>
      </c>
      <c r="B1633" s="9" t="s">
        <v>32</v>
      </c>
      <c r="C1633" s="9"/>
      <c r="D1633" s="9" t="s">
        <v>6769</v>
      </c>
      <c r="E1633" s="9"/>
      <c r="F1633" s="9" t="s">
        <v>2960</v>
      </c>
      <c r="G1633" s="9"/>
      <c r="H1633" s="9" t="s">
        <v>6770</v>
      </c>
      <c r="I1633" s="9" t="s">
        <v>6771</v>
      </c>
      <c r="J1633" s="9" t="s">
        <v>6772</v>
      </c>
      <c r="K1633" s="9"/>
      <c r="L1633" s="9"/>
      <c r="M1633" s="9" t="s">
        <v>6773</v>
      </c>
      <c r="N1633" s="9"/>
      <c r="O1633" s="9"/>
      <c r="P1633" s="9"/>
      <c r="Q1633" s="9"/>
      <c r="R1633" s="9"/>
      <c r="S1633" s="9"/>
    </row>
    <row r="1634" spans="1:19" x14ac:dyDescent="0.2">
      <c r="A1634" s="4" t="str">
        <f>HYPERLINK("https://www.designsafe-ci.org/data/browser/public/designsafe.storage.published//PRJ-3318", "PRJ-3318")</f>
        <v>PRJ-3318</v>
      </c>
      <c r="B1634" s="9" t="s">
        <v>43</v>
      </c>
      <c r="C1634" s="9"/>
      <c r="D1634" s="9" t="s">
        <v>6774</v>
      </c>
      <c r="E1634" s="9"/>
      <c r="F1634" s="9" t="s">
        <v>2584</v>
      </c>
      <c r="G1634" s="9"/>
      <c r="H1634" s="9"/>
      <c r="I1634" s="9" t="s">
        <v>6775</v>
      </c>
      <c r="J1634" s="9" t="s">
        <v>6776</v>
      </c>
      <c r="K1634" s="9"/>
      <c r="L1634" s="9"/>
      <c r="M1634" s="9"/>
      <c r="N1634" s="9"/>
      <c r="O1634" s="9"/>
      <c r="P1634" s="9"/>
      <c r="Q1634" s="9"/>
      <c r="R1634" s="9"/>
      <c r="S1634" s="9"/>
    </row>
    <row r="1635" spans="1:19" x14ac:dyDescent="0.2">
      <c r="A1635" s="4" t="str">
        <f>HYPERLINK("https://www.designsafe-ci.org/data/browser/public/designsafe.storage.published//PRJ-3320", "PRJ-3320")</f>
        <v>PRJ-3320</v>
      </c>
      <c r="B1635" s="9" t="s">
        <v>32</v>
      </c>
      <c r="C1635" s="9"/>
      <c r="D1635" s="9" t="s">
        <v>6777</v>
      </c>
      <c r="E1635" s="9"/>
      <c r="F1635" s="9" t="s">
        <v>6778</v>
      </c>
      <c r="G1635" s="9"/>
      <c r="H1635" s="9" t="s">
        <v>6779</v>
      </c>
      <c r="I1635" s="9" t="s">
        <v>6780</v>
      </c>
      <c r="J1635" s="9" t="s">
        <v>6781</v>
      </c>
      <c r="K1635" s="9"/>
      <c r="L1635" s="9"/>
      <c r="M1635" s="9"/>
      <c r="N1635" s="9"/>
      <c r="O1635" s="9"/>
      <c r="P1635" s="9"/>
      <c r="Q1635" s="9"/>
      <c r="R1635" s="9"/>
      <c r="S1635" s="9"/>
    </row>
    <row r="1636" spans="1:19" x14ac:dyDescent="0.2">
      <c r="A1636" s="4" t="str">
        <f>HYPERLINK("https://www.designsafe-ci.org/data/browser/public/designsafe.storage.published//PRJ-3321", "PRJ-3321")</f>
        <v>PRJ-3321</v>
      </c>
      <c r="B1636" s="9" t="s">
        <v>32</v>
      </c>
      <c r="C1636" s="9"/>
      <c r="D1636" s="9" t="s">
        <v>6782</v>
      </c>
      <c r="E1636" s="9"/>
      <c r="F1636" s="9" t="s">
        <v>6760</v>
      </c>
      <c r="G1636" s="9"/>
      <c r="H1636" s="9"/>
      <c r="I1636" s="9" t="s">
        <v>6783</v>
      </c>
      <c r="J1636" s="9" t="s">
        <v>6784</v>
      </c>
      <c r="K1636" s="9"/>
      <c r="L1636" s="9"/>
      <c r="M1636" s="9" t="s">
        <v>6785</v>
      </c>
      <c r="N1636" s="9"/>
      <c r="O1636" s="9"/>
      <c r="P1636" s="9"/>
      <c r="Q1636" s="9"/>
      <c r="R1636" s="9"/>
      <c r="S1636" s="9"/>
    </row>
    <row r="1637" spans="1:19" x14ac:dyDescent="0.2">
      <c r="A1637" s="4" t="str">
        <f>HYPERLINK("https://www.designsafe-ci.org/data/browser/public/designsafe.storage.published//PRJ-3322", "PRJ-3322")</f>
        <v>PRJ-3322</v>
      </c>
      <c r="B1637" s="9" t="s">
        <v>43</v>
      </c>
      <c r="C1637" s="9"/>
      <c r="D1637" s="9" t="s">
        <v>6786</v>
      </c>
      <c r="E1637" s="9"/>
      <c r="F1637" s="9" t="s">
        <v>2577</v>
      </c>
      <c r="G1637" s="9"/>
      <c r="H1637" s="9" t="s">
        <v>6787</v>
      </c>
      <c r="I1637" s="9" t="s">
        <v>6788</v>
      </c>
      <c r="J1637" s="9" t="s">
        <v>6789</v>
      </c>
      <c r="K1637" s="9"/>
      <c r="L1637" s="9"/>
      <c r="M1637" s="9"/>
      <c r="N1637" s="9"/>
      <c r="O1637" s="9"/>
      <c r="P1637" s="9"/>
      <c r="Q1637" s="9"/>
      <c r="R1637" s="9"/>
      <c r="S1637" s="9"/>
    </row>
    <row r="1638" spans="1:19" x14ac:dyDescent="0.2">
      <c r="A1638" s="4" t="str">
        <f>HYPERLINK("https://www.designsafe-ci.org/data/browser/public/designsafe.storage.published//PRJ-3323", "PRJ-3323")</f>
        <v>PRJ-3323</v>
      </c>
      <c r="B1638" s="9" t="s">
        <v>128</v>
      </c>
      <c r="C1638" s="9" t="s">
        <v>2699</v>
      </c>
      <c r="D1638" s="9" t="s">
        <v>6790</v>
      </c>
      <c r="E1638" s="9"/>
      <c r="F1638" s="9" t="s">
        <v>6791</v>
      </c>
      <c r="G1638" s="9" t="s">
        <v>4785</v>
      </c>
      <c r="H1638" s="9"/>
      <c r="I1638" s="9" t="s">
        <v>6792</v>
      </c>
      <c r="J1638" s="9" t="s">
        <v>6793</v>
      </c>
      <c r="K1638" s="9"/>
      <c r="L1638" s="9" t="s">
        <v>6794</v>
      </c>
      <c r="M1638" s="9" t="s">
        <v>6541</v>
      </c>
      <c r="N1638" s="9"/>
      <c r="O1638" s="9"/>
      <c r="P1638" s="9"/>
      <c r="Q1638" s="9"/>
      <c r="R1638" s="9"/>
      <c r="S1638" s="9"/>
    </row>
    <row r="1639" spans="1:19" x14ac:dyDescent="0.2">
      <c r="A1639" s="4" t="str">
        <f>HYPERLINK("https://www.designsafe-ci.org/data/browser/public/designsafe.storage.published//PRJ-3324", "PRJ-3324")</f>
        <v>PRJ-3324</v>
      </c>
      <c r="B1639" s="9" t="s">
        <v>2443</v>
      </c>
      <c r="C1639" s="9"/>
      <c r="D1639" s="9" t="s">
        <v>6795</v>
      </c>
      <c r="E1639" s="9"/>
      <c r="F1639" s="9" t="s">
        <v>6796</v>
      </c>
      <c r="G1639" s="9"/>
      <c r="H1639" s="9" t="s">
        <v>6797</v>
      </c>
      <c r="I1639" s="9" t="s">
        <v>6798</v>
      </c>
      <c r="J1639" s="9" t="s">
        <v>6799</v>
      </c>
      <c r="K1639" s="9"/>
      <c r="L1639" s="9"/>
      <c r="M1639" s="9" t="s">
        <v>6800</v>
      </c>
      <c r="N1639" s="9"/>
      <c r="O1639" s="9"/>
      <c r="P1639" s="9"/>
      <c r="Q1639" s="9"/>
      <c r="R1639" s="9"/>
      <c r="S1639" s="9"/>
    </row>
    <row r="1640" spans="1:19" x14ac:dyDescent="0.2">
      <c r="A1640" s="4" t="str">
        <f>HYPERLINK("https://www.designsafe-ci.org/data/browser/public/designsafe.storage.published//PRJ-3325", "PRJ-3325")</f>
        <v>PRJ-3325</v>
      </c>
      <c r="B1640" s="9" t="s">
        <v>147</v>
      </c>
      <c r="C1640" s="9"/>
      <c r="D1640" s="9" t="s">
        <v>6655</v>
      </c>
      <c r="E1640" s="9"/>
      <c r="F1640" s="9" t="s">
        <v>6656</v>
      </c>
      <c r="G1640" s="9"/>
      <c r="H1640" s="9"/>
      <c r="I1640" s="9" t="s">
        <v>6801</v>
      </c>
      <c r="J1640" s="9" t="s">
        <v>6802</v>
      </c>
      <c r="K1640" s="9"/>
      <c r="L1640" s="9"/>
      <c r="M1640" s="9" t="s">
        <v>6803</v>
      </c>
      <c r="N1640" s="9"/>
      <c r="O1640" s="9"/>
      <c r="P1640" s="9"/>
      <c r="Q1640" s="9"/>
      <c r="R1640" s="9"/>
      <c r="S1640" s="9"/>
    </row>
    <row r="1641" spans="1:19" x14ac:dyDescent="0.2">
      <c r="A1641" s="4" t="str">
        <f>HYPERLINK("https://www.designsafe-ci.org/data/browser/public/designsafe.storage.published//PRJ-3326", "PRJ-3326")</f>
        <v>PRJ-3326</v>
      </c>
      <c r="B1641" s="9" t="s">
        <v>2443</v>
      </c>
      <c r="C1641" s="9"/>
      <c r="D1641" s="9" t="s">
        <v>6804</v>
      </c>
      <c r="E1641" s="9"/>
      <c r="F1641" s="9" t="s">
        <v>4948</v>
      </c>
      <c r="G1641" s="9"/>
      <c r="H1641" s="9"/>
      <c r="I1641" s="9" t="s">
        <v>6805</v>
      </c>
      <c r="J1641" s="9" t="s">
        <v>6806</v>
      </c>
      <c r="K1641" s="9"/>
      <c r="L1641" s="9"/>
      <c r="M1641" s="9"/>
      <c r="N1641" s="9"/>
      <c r="O1641" s="9"/>
      <c r="P1641" s="9"/>
      <c r="Q1641" s="9"/>
      <c r="R1641" s="9"/>
      <c r="S1641" s="9"/>
    </row>
    <row r="1642" spans="1:19" x14ac:dyDescent="0.2">
      <c r="A1642" s="4" t="str">
        <f>HYPERLINK("https://www.designsafe-ci.org/data/browser/public/designsafe.storage.published//PRJ-3263", "PRJ-3263")</f>
        <v>PRJ-3263</v>
      </c>
      <c r="B1642" s="9" t="s">
        <v>43</v>
      </c>
      <c r="C1642" s="9"/>
      <c r="D1642" s="9" t="s">
        <v>6807</v>
      </c>
      <c r="E1642" s="9"/>
      <c r="F1642" s="9" t="s">
        <v>2845</v>
      </c>
      <c r="G1642" s="9"/>
      <c r="H1642" s="9"/>
      <c r="I1642" s="9" t="s">
        <v>6808</v>
      </c>
      <c r="J1642" s="9" t="s">
        <v>6809</v>
      </c>
      <c r="K1642" s="9"/>
      <c r="L1642" s="9"/>
      <c r="M1642" s="9"/>
      <c r="N1642" s="9"/>
      <c r="O1642" s="9"/>
      <c r="P1642" s="9"/>
      <c r="Q1642" s="9"/>
      <c r="R1642" s="9"/>
      <c r="S1642" s="9"/>
    </row>
    <row r="1643" spans="1:19" x14ac:dyDescent="0.2">
      <c r="A1643" s="4" t="str">
        <f>HYPERLINK("https://www.designsafe-ci.org/data/browser/public/designsafe.storage.published//PRJ-3328", "PRJ-3328")</f>
        <v>PRJ-3328</v>
      </c>
      <c r="B1643" s="9" t="s">
        <v>43</v>
      </c>
      <c r="C1643" s="9"/>
      <c r="D1643" s="9" t="s">
        <v>6810</v>
      </c>
      <c r="E1643" s="9"/>
      <c r="F1643" s="9" t="s">
        <v>2845</v>
      </c>
      <c r="G1643" s="9"/>
      <c r="H1643" s="9"/>
      <c r="I1643" s="9" t="s">
        <v>6811</v>
      </c>
      <c r="J1643" s="9" t="s">
        <v>6812</v>
      </c>
      <c r="K1643" s="9"/>
      <c r="L1643" s="9"/>
      <c r="M1643" s="9"/>
      <c r="N1643" s="9"/>
      <c r="O1643" s="9"/>
      <c r="P1643" s="9"/>
      <c r="Q1643" s="9"/>
      <c r="R1643" s="9"/>
      <c r="S1643" s="9"/>
    </row>
    <row r="1644" spans="1:19" x14ac:dyDescent="0.2">
      <c r="A1644" s="4" t="str">
        <f>HYPERLINK("https://www.designsafe-ci.org/data/browser/public/designsafe.storage.published//PRJ-3329", "PRJ-3329")</f>
        <v>PRJ-3329</v>
      </c>
      <c r="B1644" s="9" t="s">
        <v>2443</v>
      </c>
      <c r="C1644" s="9"/>
      <c r="D1644" s="9" t="s">
        <v>6813</v>
      </c>
      <c r="E1644" s="9" t="s">
        <v>6814</v>
      </c>
      <c r="F1644" s="9" t="s">
        <v>6732</v>
      </c>
      <c r="G1644" s="9"/>
      <c r="H1644" s="9"/>
      <c r="I1644" s="9" t="s">
        <v>6815</v>
      </c>
      <c r="J1644" s="9" t="s">
        <v>6816</v>
      </c>
      <c r="K1644" s="9"/>
      <c r="L1644" s="9"/>
      <c r="M1644" s="9"/>
      <c r="N1644" s="9"/>
      <c r="O1644" s="9"/>
      <c r="P1644" s="9"/>
      <c r="Q1644" s="9"/>
      <c r="R1644" s="9"/>
      <c r="S1644" s="9"/>
    </row>
    <row r="1645" spans="1:19" x14ac:dyDescent="0.2">
      <c r="A1645" s="4" t="str">
        <f>HYPERLINK("https://www.designsafe-ci.org/data/browser/public/designsafe.storage.published//PRJ-3331", "PRJ-3331")</f>
        <v>PRJ-3331</v>
      </c>
      <c r="B1645" s="9" t="s">
        <v>32</v>
      </c>
      <c r="C1645" s="9"/>
      <c r="D1645" s="9" t="s">
        <v>6817</v>
      </c>
      <c r="E1645" s="9"/>
      <c r="F1645" s="9" t="s">
        <v>6818</v>
      </c>
      <c r="G1645" s="9" t="s">
        <v>6819</v>
      </c>
      <c r="H1645" s="9"/>
      <c r="I1645" s="9" t="s">
        <v>6820</v>
      </c>
      <c r="J1645" s="9" t="s">
        <v>6821</v>
      </c>
      <c r="K1645" s="9"/>
      <c r="L1645" s="9"/>
      <c r="M1645" s="9"/>
      <c r="N1645" s="9"/>
      <c r="O1645" s="9"/>
      <c r="P1645" s="9"/>
      <c r="Q1645" s="9"/>
      <c r="R1645" s="9"/>
      <c r="S1645" s="9"/>
    </row>
    <row r="1646" spans="1:19" x14ac:dyDescent="0.2">
      <c r="A1646" s="4" t="str">
        <f>HYPERLINK("https://www.designsafe-ci.org/data/browser/public/designsafe.storage.published//PRJ-3332", "PRJ-3332")</f>
        <v>PRJ-3332</v>
      </c>
      <c r="B1646" s="9" t="s">
        <v>128</v>
      </c>
      <c r="C1646" s="9" t="s">
        <v>2629</v>
      </c>
      <c r="D1646" s="9" t="s">
        <v>6822</v>
      </c>
      <c r="E1646" s="9"/>
      <c r="F1646" s="9" t="s">
        <v>6823</v>
      </c>
      <c r="G1646" s="9" t="s">
        <v>6824</v>
      </c>
      <c r="H1646" s="9"/>
      <c r="I1646" s="9" t="s">
        <v>6825</v>
      </c>
      <c r="J1646" s="9" t="s">
        <v>6826</v>
      </c>
      <c r="K1646" s="9"/>
      <c r="L1646" s="9" t="s">
        <v>6827</v>
      </c>
      <c r="M1646" s="9" t="s">
        <v>6828</v>
      </c>
      <c r="N1646" s="9"/>
      <c r="O1646" s="9"/>
      <c r="P1646" s="9"/>
      <c r="Q1646" s="9"/>
      <c r="R1646" s="9"/>
      <c r="S1646" s="9"/>
    </row>
    <row r="1647" spans="1:19" x14ac:dyDescent="0.2">
      <c r="A1647" s="4" t="str">
        <f>HYPERLINK("https://www.designsafe-ci.org/data/browser/public/designsafe.storage.published//PRJ-3333", "PRJ-3333")</f>
        <v>PRJ-3333</v>
      </c>
      <c r="B1647" s="9" t="s">
        <v>2443</v>
      </c>
      <c r="C1647" s="9"/>
      <c r="D1647" s="9" t="s">
        <v>6829</v>
      </c>
      <c r="E1647" s="9"/>
      <c r="F1647" s="9" t="s">
        <v>2451</v>
      </c>
      <c r="G1647" s="9" t="s">
        <v>6830</v>
      </c>
      <c r="H1647" s="9" t="s">
        <v>6831</v>
      </c>
      <c r="I1647" s="9" t="s">
        <v>6832</v>
      </c>
      <c r="J1647" s="9" t="s">
        <v>6833</v>
      </c>
      <c r="K1647" s="9"/>
      <c r="L1647" s="9"/>
      <c r="M1647" s="9" t="s">
        <v>6834</v>
      </c>
      <c r="N1647" s="9"/>
      <c r="O1647" s="9"/>
      <c r="P1647" s="9"/>
      <c r="Q1647" s="9"/>
      <c r="R1647" s="9"/>
      <c r="S1647" s="9"/>
    </row>
    <row r="1648" spans="1:19" x14ac:dyDescent="0.2">
      <c r="A1648" s="4" t="str">
        <f>HYPERLINK("https://www.designsafe-ci.org/data/browser/public/designsafe.storage.published//PRJ-3334", "PRJ-3334")</f>
        <v>PRJ-3334</v>
      </c>
      <c r="B1648" s="9" t="s">
        <v>43</v>
      </c>
      <c r="C1648" s="9"/>
      <c r="D1648" s="9" t="s">
        <v>185</v>
      </c>
      <c r="E1648" s="9"/>
      <c r="F1648" s="9" t="s">
        <v>6835</v>
      </c>
      <c r="G1648" s="9"/>
      <c r="H1648" s="9"/>
      <c r="I1648" s="9" t="s">
        <v>6836</v>
      </c>
      <c r="J1648" s="9" t="s">
        <v>6837</v>
      </c>
      <c r="K1648" s="9"/>
      <c r="L1648" s="9"/>
      <c r="M1648" s="9"/>
      <c r="N1648" s="9"/>
      <c r="O1648" s="9"/>
      <c r="P1648" s="9"/>
      <c r="Q1648" s="9"/>
      <c r="R1648" s="9"/>
      <c r="S1648" s="9"/>
    </row>
    <row r="1649" spans="1:19" x14ac:dyDescent="0.2">
      <c r="A1649" s="4" t="str">
        <f>HYPERLINK("https://www.designsafe-ci.org/data/browser/public/designsafe.storage.published//PRJ-3335", "PRJ-3335")</f>
        <v>PRJ-3335</v>
      </c>
      <c r="B1649" s="9" t="s">
        <v>147</v>
      </c>
      <c r="C1649" s="9"/>
      <c r="D1649" s="9" t="s">
        <v>6838</v>
      </c>
      <c r="E1649" s="9"/>
      <c r="F1649" s="9" t="s">
        <v>6742</v>
      </c>
      <c r="G1649" s="9"/>
      <c r="H1649" s="9" t="s">
        <v>6743</v>
      </c>
      <c r="I1649" s="9" t="s">
        <v>6839</v>
      </c>
      <c r="J1649" s="9" t="s">
        <v>6840</v>
      </c>
      <c r="K1649" s="9"/>
      <c r="L1649" s="9"/>
      <c r="M1649" s="9"/>
      <c r="N1649" s="9"/>
      <c r="O1649" s="9"/>
      <c r="P1649" s="9"/>
      <c r="Q1649" s="9"/>
      <c r="R1649" s="9"/>
      <c r="S1649" s="9"/>
    </row>
    <row r="1650" spans="1:19" x14ac:dyDescent="0.2">
      <c r="A1650" s="4" t="str">
        <f>HYPERLINK("https://www.designsafe-ci.org/data/browser/public/designsafe.storage.published//PRJ-3336", "PRJ-3336")</f>
        <v>PRJ-3336</v>
      </c>
      <c r="B1650" s="9" t="s">
        <v>43</v>
      </c>
      <c r="C1650" s="9"/>
      <c r="D1650" s="9" t="s">
        <v>6841</v>
      </c>
      <c r="E1650" s="9"/>
      <c r="F1650" s="9" t="s">
        <v>6842</v>
      </c>
      <c r="G1650" s="9"/>
      <c r="H1650" s="9"/>
      <c r="I1650" s="9" t="s">
        <v>6843</v>
      </c>
      <c r="J1650" s="9" t="s">
        <v>6844</v>
      </c>
      <c r="K1650" s="9"/>
      <c r="L1650" s="9"/>
      <c r="M1650" s="9"/>
      <c r="N1650" s="9"/>
      <c r="O1650" s="9"/>
      <c r="P1650" s="9"/>
      <c r="Q1650" s="9"/>
      <c r="R1650" s="9"/>
      <c r="S1650" s="9"/>
    </row>
    <row r="1651" spans="1:19" x14ac:dyDescent="0.2">
      <c r="A1651" s="4" t="str">
        <f>HYPERLINK("https://www.designsafe-ci.org/data/browser/public/designsafe.storage.published//PRJ-3337", "PRJ-3337")</f>
        <v>PRJ-3337</v>
      </c>
      <c r="B1651" s="9" t="s">
        <v>147</v>
      </c>
      <c r="C1651" s="9"/>
      <c r="D1651" s="9" t="s">
        <v>6845</v>
      </c>
      <c r="E1651" s="9"/>
      <c r="F1651" s="9" t="s">
        <v>4041</v>
      </c>
      <c r="G1651" s="9" t="s">
        <v>5496</v>
      </c>
      <c r="H1651" s="9" t="s">
        <v>4041</v>
      </c>
      <c r="I1651" s="9" t="s">
        <v>6846</v>
      </c>
      <c r="J1651" s="9" t="s">
        <v>6847</v>
      </c>
      <c r="K1651" s="9"/>
      <c r="L1651" s="9"/>
      <c r="M1651" s="9"/>
      <c r="N1651" s="9"/>
      <c r="O1651" s="9"/>
      <c r="P1651" s="9"/>
      <c r="Q1651" s="9"/>
      <c r="R1651" s="9"/>
      <c r="S1651" s="9"/>
    </row>
    <row r="1652" spans="1:19" x14ac:dyDescent="0.2">
      <c r="A1652" s="4" t="str">
        <f>HYPERLINK("https://www.designsafe-ci.org/data/browser/public/designsafe.storage.published//PRJ-3338", "PRJ-3338")</f>
        <v>PRJ-3338</v>
      </c>
      <c r="B1652" s="9" t="s">
        <v>43</v>
      </c>
      <c r="C1652" s="9"/>
      <c r="D1652" s="9" t="s">
        <v>6848</v>
      </c>
      <c r="E1652" s="9"/>
      <c r="F1652" s="9" t="s">
        <v>2577</v>
      </c>
      <c r="G1652" s="9"/>
      <c r="H1652" s="9" t="s">
        <v>6849</v>
      </c>
      <c r="I1652" s="9" t="s">
        <v>6850</v>
      </c>
      <c r="J1652" s="9" t="s">
        <v>6851</v>
      </c>
      <c r="K1652" s="9"/>
      <c r="L1652" s="9"/>
      <c r="M1652" s="9"/>
      <c r="N1652" s="9"/>
      <c r="O1652" s="9"/>
      <c r="P1652" s="9"/>
      <c r="Q1652" s="9"/>
      <c r="R1652" s="9"/>
      <c r="S1652" s="9"/>
    </row>
    <row r="1653" spans="1:19" x14ac:dyDescent="0.2">
      <c r="A1653" s="4" t="str">
        <f>HYPERLINK("https://www.designsafe-ci.org/data/browser/public/designsafe.storage.published//PRJ-3339", "PRJ-3339")</f>
        <v>PRJ-3339</v>
      </c>
      <c r="B1653" s="9" t="s">
        <v>147</v>
      </c>
      <c r="C1653" s="9"/>
      <c r="D1653" s="9" t="s">
        <v>6852</v>
      </c>
      <c r="E1653" s="9"/>
      <c r="F1653" s="9" t="s">
        <v>3806</v>
      </c>
      <c r="G1653" s="9"/>
      <c r="H1653" s="9" t="s">
        <v>6853</v>
      </c>
      <c r="I1653" s="9" t="s">
        <v>6854</v>
      </c>
      <c r="J1653" s="9" t="s">
        <v>6855</v>
      </c>
      <c r="K1653" s="9"/>
      <c r="L1653" s="9"/>
      <c r="M1653" s="9"/>
      <c r="N1653" s="9"/>
      <c r="O1653" s="9"/>
      <c r="P1653" s="9"/>
      <c r="Q1653" s="9"/>
      <c r="R1653" s="9"/>
      <c r="S1653" s="9"/>
    </row>
    <row r="1654" spans="1:19" x14ac:dyDescent="0.2">
      <c r="A1654" s="4" t="str">
        <f>HYPERLINK("https://www.designsafe-ci.org/data/browser/public/designsafe.storage.published//PRJ-3340", "PRJ-3340")</f>
        <v>PRJ-3340</v>
      </c>
      <c r="B1654" s="9" t="s">
        <v>32</v>
      </c>
      <c r="C1654" s="9"/>
      <c r="D1654" s="9" t="s">
        <v>2576</v>
      </c>
      <c r="E1654" s="9"/>
      <c r="F1654" s="9" t="s">
        <v>3020</v>
      </c>
      <c r="G1654" s="9"/>
      <c r="H1654" s="9" t="s">
        <v>6856</v>
      </c>
      <c r="I1654" s="9" t="s">
        <v>6857</v>
      </c>
      <c r="J1654" s="9" t="s">
        <v>6858</v>
      </c>
      <c r="K1654" s="9"/>
      <c r="L1654" s="9"/>
      <c r="M1654" s="9"/>
      <c r="N1654" s="9"/>
      <c r="O1654" s="9"/>
      <c r="P1654" s="9"/>
      <c r="Q1654" s="9"/>
      <c r="R1654" s="9"/>
      <c r="S1654" s="9"/>
    </row>
    <row r="1655" spans="1:19" x14ac:dyDescent="0.2">
      <c r="A1655" s="4" t="str">
        <f>HYPERLINK("https://www.designsafe-ci.org/data/browser/public/designsafe.storage.published//PRJ-3343", "PRJ-3343")</f>
        <v>PRJ-3343</v>
      </c>
      <c r="B1655" s="9" t="s">
        <v>128</v>
      </c>
      <c r="C1655" s="9" t="s">
        <v>2699</v>
      </c>
      <c r="D1655" s="9" t="s">
        <v>6859</v>
      </c>
      <c r="E1655" s="9" t="s">
        <v>6860</v>
      </c>
      <c r="F1655" s="9" t="s">
        <v>6861</v>
      </c>
      <c r="G1655" s="9" t="s">
        <v>6862</v>
      </c>
      <c r="H1655" s="9" t="s">
        <v>6863</v>
      </c>
      <c r="I1655" s="9" t="s">
        <v>6864</v>
      </c>
      <c r="J1655" s="9" t="s">
        <v>6865</v>
      </c>
      <c r="K1655" s="9"/>
      <c r="L1655" s="9" t="s">
        <v>6866</v>
      </c>
      <c r="M1655" s="9" t="s">
        <v>4111</v>
      </c>
      <c r="N1655" s="9"/>
      <c r="O1655" s="9"/>
      <c r="P1655" s="9"/>
      <c r="Q1655" s="9"/>
      <c r="R1655" s="9"/>
      <c r="S1655" s="9"/>
    </row>
    <row r="1656" spans="1:19" x14ac:dyDescent="0.2">
      <c r="A1656" s="4" t="str">
        <f>HYPERLINK("https://www.designsafe-ci.org/data/browser/public/designsafe.storage.published//PRJ-3344", "PRJ-3344")</f>
        <v>PRJ-3344</v>
      </c>
      <c r="B1656" s="9" t="s">
        <v>128</v>
      </c>
      <c r="C1656" s="9" t="s">
        <v>2699</v>
      </c>
      <c r="D1656" s="9" t="s">
        <v>6867</v>
      </c>
      <c r="E1656" s="9"/>
      <c r="F1656" s="9" t="s">
        <v>3806</v>
      </c>
      <c r="G1656" s="9"/>
      <c r="H1656" s="9" t="s">
        <v>6868</v>
      </c>
      <c r="I1656" s="9" t="s">
        <v>6869</v>
      </c>
      <c r="J1656" s="9" t="s">
        <v>6870</v>
      </c>
      <c r="K1656" s="9"/>
      <c r="L1656" s="9" t="s">
        <v>6871</v>
      </c>
      <c r="M1656" s="9" t="s">
        <v>6872</v>
      </c>
      <c r="N1656" s="9"/>
      <c r="O1656" s="9"/>
      <c r="P1656" s="9"/>
      <c r="Q1656" s="9"/>
      <c r="R1656" s="9"/>
      <c r="S1656" s="9"/>
    </row>
    <row r="1657" spans="1:19" x14ac:dyDescent="0.2">
      <c r="A1657" s="4" t="str">
        <f>HYPERLINK("https://www.designsafe-ci.org/data/browser/public/designsafe.storage.published//PRJ-3345", "PRJ-3345")</f>
        <v>PRJ-3345</v>
      </c>
      <c r="B1657" s="9" t="s">
        <v>43</v>
      </c>
      <c r="C1657" s="9"/>
      <c r="D1657" s="9" t="s">
        <v>6873</v>
      </c>
      <c r="E1657" s="9"/>
      <c r="F1657" s="9" t="s">
        <v>6874</v>
      </c>
      <c r="G1657" s="9"/>
      <c r="H1657" s="9"/>
      <c r="I1657" s="9" t="s">
        <v>6875</v>
      </c>
      <c r="J1657" s="9" t="s">
        <v>6876</v>
      </c>
      <c r="K1657" s="9"/>
      <c r="L1657" s="9"/>
      <c r="M1657" s="9"/>
      <c r="N1657" s="9"/>
      <c r="O1657" s="9"/>
      <c r="P1657" s="9"/>
      <c r="Q1657" s="9"/>
      <c r="R1657" s="9"/>
      <c r="S1657" s="9"/>
    </row>
    <row r="1658" spans="1:19" x14ac:dyDescent="0.2">
      <c r="A1658" s="4" t="str">
        <f>HYPERLINK("https://www.designsafe-ci.org/data/browser/public/designsafe.storage.published//PRJ-3346", "PRJ-3346")</f>
        <v>PRJ-3346</v>
      </c>
      <c r="B1658" s="9" t="s">
        <v>43</v>
      </c>
      <c r="C1658" s="9"/>
      <c r="D1658" s="9" t="s">
        <v>6877</v>
      </c>
      <c r="E1658" s="9"/>
      <c r="F1658" s="9" t="s">
        <v>6878</v>
      </c>
      <c r="G1658" s="9"/>
      <c r="H1658" s="9"/>
      <c r="I1658" s="9" t="s">
        <v>6879</v>
      </c>
      <c r="J1658" s="9" t="s">
        <v>6880</v>
      </c>
      <c r="K1658" s="9"/>
      <c r="L1658" s="9"/>
      <c r="M1658" s="9"/>
      <c r="N1658" s="9"/>
      <c r="O1658" s="9"/>
      <c r="P1658" s="9"/>
      <c r="Q1658" s="9"/>
      <c r="R1658" s="9"/>
      <c r="S1658" s="9"/>
    </row>
    <row r="1659" spans="1:19" x14ac:dyDescent="0.2">
      <c r="A1659" s="4" t="str">
        <f>HYPERLINK("https://www.designsafe-ci.org/data/browser/public/designsafe.storage.published//PRJ-3347", "PRJ-3347")</f>
        <v>PRJ-3347</v>
      </c>
      <c r="B1659" s="9" t="s">
        <v>2443</v>
      </c>
      <c r="C1659" s="9"/>
      <c r="D1659" s="9" t="s">
        <v>6881</v>
      </c>
      <c r="E1659" s="9" t="s">
        <v>6882</v>
      </c>
      <c r="F1659" s="9" t="s">
        <v>4108</v>
      </c>
      <c r="G1659" s="9" t="s">
        <v>2690</v>
      </c>
      <c r="H1659" s="9" t="s">
        <v>6883</v>
      </c>
      <c r="I1659" s="9" t="s">
        <v>6884</v>
      </c>
      <c r="J1659" s="9" t="s">
        <v>6885</v>
      </c>
      <c r="K1659" s="9"/>
      <c r="L1659" s="9"/>
      <c r="M1659" s="9" t="s">
        <v>6886</v>
      </c>
      <c r="N1659" s="9"/>
      <c r="O1659" s="9"/>
      <c r="P1659" s="9"/>
      <c r="Q1659" s="9"/>
      <c r="R1659" s="9"/>
      <c r="S1659" s="9"/>
    </row>
    <row r="1660" spans="1:19" x14ac:dyDescent="0.2">
      <c r="A1660" s="4" t="str">
        <f>HYPERLINK("https://www.designsafe-ci.org/data/browser/public/designsafe.storage.published//PRJ-3348", "PRJ-3348")</f>
        <v>PRJ-3348</v>
      </c>
      <c r="B1660" s="9" t="s">
        <v>128</v>
      </c>
      <c r="C1660" s="9" t="s">
        <v>2699</v>
      </c>
      <c r="D1660" s="9" t="s">
        <v>6887</v>
      </c>
      <c r="E1660" s="9" t="s">
        <v>6888</v>
      </c>
      <c r="F1660" s="9" t="s">
        <v>4785</v>
      </c>
      <c r="G1660" s="9" t="s">
        <v>6537</v>
      </c>
      <c r="H1660" s="9"/>
      <c r="I1660" s="9" t="s">
        <v>6889</v>
      </c>
      <c r="J1660" s="9" t="s">
        <v>6890</v>
      </c>
      <c r="K1660" s="9"/>
      <c r="L1660" s="9" t="s">
        <v>6891</v>
      </c>
      <c r="M1660" s="9" t="s">
        <v>6541</v>
      </c>
      <c r="N1660" s="9"/>
      <c r="O1660" s="9"/>
      <c r="P1660" s="9"/>
      <c r="Q1660" s="9"/>
      <c r="R1660" s="9"/>
      <c r="S1660" s="9"/>
    </row>
    <row r="1661" spans="1:19" x14ac:dyDescent="0.2">
      <c r="A1661" s="4" t="str">
        <f>HYPERLINK("https://www.designsafe-ci.org/data/browser/public/designsafe.storage.published//PRJ-3349", "PRJ-3349")</f>
        <v>PRJ-3349</v>
      </c>
      <c r="B1661" s="9" t="s">
        <v>2443</v>
      </c>
      <c r="C1661" s="9"/>
      <c r="D1661" s="9" t="s">
        <v>6892</v>
      </c>
      <c r="E1661" s="9"/>
      <c r="F1661" s="9" t="s">
        <v>2644</v>
      </c>
      <c r="G1661" s="9" t="s">
        <v>4982</v>
      </c>
      <c r="H1661" s="9" t="s">
        <v>6893</v>
      </c>
      <c r="I1661" s="9" t="s">
        <v>6894</v>
      </c>
      <c r="J1661" s="9" t="s">
        <v>6895</v>
      </c>
      <c r="K1661" s="9"/>
      <c r="L1661" s="9"/>
      <c r="M1661" s="9" t="s">
        <v>6896</v>
      </c>
      <c r="N1661" s="9"/>
      <c r="O1661" s="9"/>
      <c r="P1661" s="9"/>
      <c r="Q1661" s="9"/>
      <c r="R1661" s="9"/>
      <c r="S1661" s="9"/>
    </row>
    <row r="1662" spans="1:19" x14ac:dyDescent="0.2">
      <c r="A1662" s="4" t="str">
        <f>HYPERLINK("https://www.designsafe-ci.org/data/browser/public/designsafe.storage.published//PRJ-3350", "PRJ-3350")</f>
        <v>PRJ-3350</v>
      </c>
      <c r="B1662" s="9" t="s">
        <v>128</v>
      </c>
      <c r="C1662" s="9" t="s">
        <v>6897</v>
      </c>
      <c r="D1662" s="9" t="s">
        <v>6898</v>
      </c>
      <c r="E1662" s="9"/>
      <c r="F1662" s="9" t="s">
        <v>2577</v>
      </c>
      <c r="G1662" s="9"/>
      <c r="H1662" s="9" t="s">
        <v>6899</v>
      </c>
      <c r="I1662" s="9" t="s">
        <v>6900</v>
      </c>
      <c r="J1662" s="9" t="s">
        <v>6901</v>
      </c>
      <c r="K1662" s="9"/>
      <c r="L1662" s="9" t="s">
        <v>6902</v>
      </c>
      <c r="M1662" s="9"/>
      <c r="N1662" s="9"/>
      <c r="O1662" s="9"/>
      <c r="P1662" s="9"/>
      <c r="Q1662" s="9"/>
      <c r="R1662" s="9"/>
      <c r="S1662" s="9"/>
    </row>
    <row r="1663" spans="1:19" x14ac:dyDescent="0.2">
      <c r="A1663" s="4" t="str">
        <f>HYPERLINK("https://www.designsafe-ci.org/data/browser/public/designsafe.storage.published//PRJ-3351", "PRJ-3351")</f>
        <v>PRJ-3351</v>
      </c>
      <c r="B1663" s="9" t="s">
        <v>147</v>
      </c>
      <c r="C1663" s="9"/>
      <c r="D1663" s="9" t="s">
        <v>6903</v>
      </c>
      <c r="E1663" s="9"/>
      <c r="F1663" s="9" t="s">
        <v>2554</v>
      </c>
      <c r="G1663" s="9" t="s">
        <v>6904</v>
      </c>
      <c r="H1663" s="9" t="s">
        <v>6905</v>
      </c>
      <c r="I1663" s="9" t="s">
        <v>6906</v>
      </c>
      <c r="J1663" s="9" t="s">
        <v>6907</v>
      </c>
      <c r="K1663" s="9"/>
      <c r="L1663" s="9"/>
      <c r="M1663" s="9"/>
      <c r="N1663" s="9"/>
      <c r="O1663" s="9"/>
      <c r="P1663" s="9"/>
      <c r="Q1663" s="9"/>
      <c r="R1663" s="9"/>
      <c r="S1663" s="9"/>
    </row>
    <row r="1664" spans="1:19" x14ac:dyDescent="0.2">
      <c r="A1664" s="4" t="str">
        <f>HYPERLINK("https://www.designsafe-ci.org/data/browser/public/designsafe.storage.published//PRJ-3352", "PRJ-3352")</f>
        <v>PRJ-3352</v>
      </c>
      <c r="B1664" s="9" t="s">
        <v>2443</v>
      </c>
      <c r="C1664" s="9"/>
      <c r="D1664" s="9" t="s">
        <v>6908</v>
      </c>
      <c r="E1664" s="9"/>
      <c r="F1664" s="9" t="s">
        <v>6909</v>
      </c>
      <c r="G1664" s="9"/>
      <c r="H1664" s="9" t="s">
        <v>6910</v>
      </c>
      <c r="I1664" s="9" t="s">
        <v>6911</v>
      </c>
      <c r="J1664" s="9" t="s">
        <v>6912</v>
      </c>
      <c r="K1664" s="9"/>
      <c r="L1664" s="9"/>
      <c r="M1664" s="9" t="s">
        <v>6913</v>
      </c>
      <c r="N1664" s="9"/>
      <c r="O1664" s="9"/>
      <c r="P1664" s="9"/>
      <c r="Q1664" s="9"/>
      <c r="R1664" s="9"/>
      <c r="S1664" s="9"/>
    </row>
    <row r="1665" spans="1:19" x14ac:dyDescent="0.2">
      <c r="A1665" s="4" t="str">
        <f>HYPERLINK("https://www.designsafe-ci.org/data/browser/public/designsafe.storage.published//PRJ-3353", "PRJ-3353")</f>
        <v>PRJ-3353</v>
      </c>
      <c r="B1665" s="9" t="s">
        <v>43</v>
      </c>
      <c r="C1665" s="9"/>
      <c r="D1665" s="9" t="s">
        <v>6914</v>
      </c>
      <c r="E1665" s="9"/>
      <c r="F1665" s="9" t="s">
        <v>2870</v>
      </c>
      <c r="G1665" s="9"/>
      <c r="H1665" s="9" t="s">
        <v>2870</v>
      </c>
      <c r="I1665" s="9" t="s">
        <v>6915</v>
      </c>
      <c r="J1665" s="9" t="s">
        <v>6916</v>
      </c>
      <c r="K1665" s="9"/>
      <c r="L1665" s="9"/>
      <c r="M1665" s="9"/>
      <c r="N1665" s="9"/>
      <c r="O1665" s="9"/>
      <c r="P1665" s="9"/>
      <c r="Q1665" s="9"/>
      <c r="R1665" s="9"/>
      <c r="S1665" s="9"/>
    </row>
    <row r="1666" spans="1:19" x14ac:dyDescent="0.2">
      <c r="A1666" s="4" t="str">
        <f>HYPERLINK("https://www.designsafe-ci.org/data/browser/public/designsafe.storage.published//PRJ-3354", "PRJ-3354")</f>
        <v>PRJ-3354</v>
      </c>
      <c r="B1666" s="9" t="s">
        <v>128</v>
      </c>
      <c r="C1666" s="9" t="s">
        <v>2699</v>
      </c>
      <c r="D1666" s="9" t="s">
        <v>6917</v>
      </c>
      <c r="E1666" s="9" t="s">
        <v>6918</v>
      </c>
      <c r="F1666" s="9" t="s">
        <v>4785</v>
      </c>
      <c r="G1666" s="9" t="s">
        <v>6537</v>
      </c>
      <c r="H1666" s="9"/>
      <c r="I1666" s="9" t="s">
        <v>6919</v>
      </c>
      <c r="J1666" s="9" t="s">
        <v>6920</v>
      </c>
      <c r="K1666" s="9"/>
      <c r="L1666" s="9" t="s">
        <v>6653</v>
      </c>
      <c r="M1666" s="9" t="s">
        <v>6541</v>
      </c>
      <c r="N1666" s="9"/>
      <c r="O1666" s="9"/>
      <c r="P1666" s="9"/>
      <c r="Q1666" s="9"/>
      <c r="R1666" s="9"/>
      <c r="S1666" s="9"/>
    </row>
    <row r="1667" spans="1:19" x14ac:dyDescent="0.2">
      <c r="A1667" s="4" t="str">
        <f>HYPERLINK("https://www.designsafe-ci.org/data/browser/public/designsafe.storage.published//PRJ-3355", "PRJ-3355")</f>
        <v>PRJ-3355</v>
      </c>
      <c r="B1667" s="9" t="s">
        <v>32</v>
      </c>
      <c r="C1667" s="9"/>
      <c r="D1667" s="9" t="s">
        <v>6921</v>
      </c>
      <c r="E1667" s="9"/>
      <c r="F1667" s="9" t="s">
        <v>6618</v>
      </c>
      <c r="G1667" s="9" t="s">
        <v>6617</v>
      </c>
      <c r="H1667" s="9" t="s">
        <v>6922</v>
      </c>
      <c r="I1667" s="9" t="s">
        <v>6923</v>
      </c>
      <c r="J1667" s="9" t="s">
        <v>6924</v>
      </c>
      <c r="K1667" s="9"/>
      <c r="L1667" s="9"/>
      <c r="M1667" s="9"/>
      <c r="N1667" s="9"/>
      <c r="O1667" s="9"/>
      <c r="P1667" s="9"/>
      <c r="Q1667" s="9"/>
      <c r="R1667" s="9"/>
      <c r="S1667" s="9"/>
    </row>
    <row r="1668" spans="1:19" x14ac:dyDescent="0.2">
      <c r="A1668" s="4" t="str">
        <f>HYPERLINK("https://www.designsafe-ci.org/data/browser/public/designsafe.storage.published//PRJ-3357", "PRJ-3357")</f>
        <v>PRJ-3357</v>
      </c>
      <c r="B1668" s="9" t="s">
        <v>128</v>
      </c>
      <c r="C1668" s="9" t="s">
        <v>2699</v>
      </c>
      <c r="D1668" s="9" t="s">
        <v>6925</v>
      </c>
      <c r="E1668" s="9"/>
      <c r="F1668" s="9" t="s">
        <v>4909</v>
      </c>
      <c r="G1668" s="9" t="s">
        <v>4222</v>
      </c>
      <c r="H1668" s="9"/>
      <c r="I1668" s="9" t="s">
        <v>6926</v>
      </c>
      <c r="J1668" s="9" t="s">
        <v>6927</v>
      </c>
      <c r="K1668" s="9"/>
      <c r="L1668" s="9" t="s">
        <v>6928</v>
      </c>
      <c r="M1668" s="9" t="s">
        <v>5603</v>
      </c>
      <c r="N1668" s="9"/>
      <c r="O1668" s="9"/>
      <c r="P1668" s="9"/>
      <c r="Q1668" s="9"/>
      <c r="R1668" s="9"/>
      <c r="S1668" s="9"/>
    </row>
    <row r="1669" spans="1:19" x14ac:dyDescent="0.2">
      <c r="A1669" s="4" t="str">
        <f>HYPERLINK("https://www.designsafe-ci.org/data/browser/public/designsafe.storage.published//PRJ-3358", "PRJ-3358")</f>
        <v>PRJ-3358</v>
      </c>
      <c r="B1669" s="9" t="s">
        <v>128</v>
      </c>
      <c r="C1669" s="9" t="s">
        <v>6929</v>
      </c>
      <c r="D1669" s="9" t="s">
        <v>6930</v>
      </c>
      <c r="E1669" s="9"/>
      <c r="F1669" s="9" t="s">
        <v>2577</v>
      </c>
      <c r="G1669" s="9"/>
      <c r="H1669" s="9" t="s">
        <v>6931</v>
      </c>
      <c r="I1669" s="9" t="s">
        <v>6932</v>
      </c>
      <c r="J1669" s="9" t="s">
        <v>6933</v>
      </c>
      <c r="K1669" s="9"/>
      <c r="L1669" s="9" t="s">
        <v>6934</v>
      </c>
      <c r="M1669" s="9"/>
      <c r="N1669" s="9"/>
      <c r="O1669" s="9"/>
      <c r="P1669" s="9"/>
      <c r="Q1669" s="9"/>
      <c r="R1669" s="9"/>
      <c r="S1669" s="9"/>
    </row>
    <row r="1670" spans="1:19" x14ac:dyDescent="0.2">
      <c r="A1670" s="4" t="str">
        <f>HYPERLINK("https://www.designsafe-ci.org/data/browser/public/designsafe.storage.published//PRJ-3359", "PRJ-3359")</f>
        <v>PRJ-3359</v>
      </c>
      <c r="B1670" s="9" t="s">
        <v>32</v>
      </c>
      <c r="C1670" s="9"/>
      <c r="D1670" s="9" t="s">
        <v>6935</v>
      </c>
      <c r="E1670" s="9" t="s">
        <v>6936</v>
      </c>
      <c r="F1670" s="9" t="s">
        <v>6937</v>
      </c>
      <c r="G1670" s="9"/>
      <c r="H1670" s="9"/>
      <c r="I1670" s="9" t="s">
        <v>6938</v>
      </c>
      <c r="J1670" s="9" t="s">
        <v>6939</v>
      </c>
      <c r="K1670" s="9"/>
      <c r="L1670" s="9"/>
      <c r="M1670" s="9"/>
      <c r="N1670" s="9"/>
      <c r="O1670" s="9"/>
      <c r="P1670" s="9"/>
      <c r="Q1670" s="9"/>
      <c r="R1670" s="9"/>
      <c r="S1670" s="9"/>
    </row>
    <row r="1671" spans="1:19" x14ac:dyDescent="0.2">
      <c r="A1671" s="4" t="str">
        <f>HYPERLINK("https://www.designsafe-ci.org/data/browser/public/designsafe.storage.published//PRJ-3360", "PRJ-3360")</f>
        <v>PRJ-3360</v>
      </c>
      <c r="B1671" s="9" t="s">
        <v>32</v>
      </c>
      <c r="C1671" s="9"/>
      <c r="D1671" s="9" t="s">
        <v>6940</v>
      </c>
      <c r="E1671" s="9"/>
      <c r="F1671" s="9" t="s">
        <v>2955</v>
      </c>
      <c r="G1671" s="9" t="s">
        <v>2954</v>
      </c>
      <c r="H1671" s="9" t="s">
        <v>6941</v>
      </c>
      <c r="I1671" s="9" t="s">
        <v>6942</v>
      </c>
      <c r="J1671" s="9" t="s">
        <v>6943</v>
      </c>
      <c r="K1671" s="9"/>
      <c r="L1671" s="9"/>
      <c r="M1671" s="9" t="s">
        <v>6944</v>
      </c>
      <c r="N1671" s="9"/>
      <c r="O1671" s="9"/>
      <c r="P1671" s="9"/>
      <c r="Q1671" s="9"/>
      <c r="R1671" s="9"/>
      <c r="S1671" s="9"/>
    </row>
    <row r="1672" spans="1:19" x14ac:dyDescent="0.2">
      <c r="A1672" s="4" t="str">
        <f>HYPERLINK("https://www.designsafe-ci.org/data/browser/public/designsafe.storage.published//PRJ-3361", "PRJ-3361")</f>
        <v>PRJ-3361</v>
      </c>
      <c r="B1672" s="9" t="s">
        <v>32</v>
      </c>
      <c r="C1672" s="9"/>
      <c r="D1672" s="9" t="s">
        <v>6945</v>
      </c>
      <c r="E1672" s="9"/>
      <c r="F1672" s="9" t="s">
        <v>6946</v>
      </c>
      <c r="G1672" s="9"/>
      <c r="H1672" s="9"/>
      <c r="I1672" s="9" t="s">
        <v>6947</v>
      </c>
      <c r="J1672" s="9" t="s">
        <v>6948</v>
      </c>
      <c r="K1672" s="9"/>
      <c r="L1672" s="9"/>
      <c r="M1672" s="9"/>
      <c r="N1672" s="9"/>
      <c r="O1672" s="9"/>
      <c r="P1672" s="9"/>
      <c r="Q1672" s="9"/>
      <c r="R1672" s="9"/>
      <c r="S1672" s="9"/>
    </row>
    <row r="1673" spans="1:19" x14ac:dyDescent="0.2">
      <c r="A1673" s="4" t="str">
        <f>HYPERLINK("https://www.designsafe-ci.org/data/browser/public/designsafe.storage.published//PRJ-3362", "PRJ-3362")</f>
        <v>PRJ-3362</v>
      </c>
      <c r="B1673" s="9" t="s">
        <v>2443</v>
      </c>
      <c r="C1673" s="9"/>
      <c r="D1673" s="9" t="s">
        <v>6949</v>
      </c>
      <c r="E1673" s="9"/>
      <c r="F1673" s="9" t="s">
        <v>2644</v>
      </c>
      <c r="G1673" s="9" t="s">
        <v>4902</v>
      </c>
      <c r="H1673" s="9" t="s">
        <v>6950</v>
      </c>
      <c r="I1673" s="9" t="s">
        <v>6951</v>
      </c>
      <c r="J1673" s="9" t="s">
        <v>6952</v>
      </c>
      <c r="K1673" s="9"/>
      <c r="L1673" s="9"/>
      <c r="M1673" s="9" t="s">
        <v>6953</v>
      </c>
      <c r="N1673" s="9"/>
      <c r="O1673" s="9"/>
      <c r="P1673" s="9"/>
      <c r="Q1673" s="9"/>
      <c r="R1673" s="9"/>
      <c r="S1673" s="9"/>
    </row>
    <row r="1674" spans="1:19" x14ac:dyDescent="0.2">
      <c r="A1674" s="4" t="str">
        <f>HYPERLINK("https://www.designsafe-ci.org/data/browser/public/designsafe.storage.published//PRJ-3363", "PRJ-3363")</f>
        <v>PRJ-3363</v>
      </c>
      <c r="B1674" s="9" t="s">
        <v>32</v>
      </c>
      <c r="C1674" s="9"/>
      <c r="D1674" s="9" t="s">
        <v>6954</v>
      </c>
      <c r="E1674" s="9" t="s">
        <v>6955</v>
      </c>
      <c r="F1674" s="9" t="s">
        <v>4439</v>
      </c>
      <c r="G1674" s="9"/>
      <c r="H1674" s="9" t="s">
        <v>6956</v>
      </c>
      <c r="I1674" s="9" t="s">
        <v>6957</v>
      </c>
      <c r="J1674" s="9" t="s">
        <v>6958</v>
      </c>
      <c r="K1674" s="9"/>
      <c r="L1674" s="9"/>
      <c r="M1674" s="9"/>
      <c r="N1674" s="9"/>
      <c r="O1674" s="9"/>
      <c r="P1674" s="9"/>
      <c r="Q1674" s="9"/>
      <c r="R1674" s="9"/>
      <c r="S1674" s="9"/>
    </row>
    <row r="1675" spans="1:19" x14ac:dyDescent="0.2">
      <c r="A1675" s="4" t="str">
        <f>HYPERLINK("https://www.designsafe-ci.org/data/browser/public/designsafe.storage.published//PRJ-3364", "PRJ-3364")</f>
        <v>PRJ-3364</v>
      </c>
      <c r="B1675" s="9" t="s">
        <v>32</v>
      </c>
      <c r="C1675" s="9"/>
      <c r="D1675" s="9" t="s">
        <v>6959</v>
      </c>
      <c r="E1675" s="9"/>
      <c r="F1675" s="9" t="s">
        <v>4439</v>
      </c>
      <c r="G1675" s="9" t="s">
        <v>3380</v>
      </c>
      <c r="H1675" s="9" t="s">
        <v>6960</v>
      </c>
      <c r="I1675" s="9" t="s">
        <v>6961</v>
      </c>
      <c r="J1675" s="9" t="s">
        <v>6962</v>
      </c>
      <c r="K1675" s="9"/>
      <c r="L1675" s="9"/>
      <c r="M1675" s="9" t="s">
        <v>6963</v>
      </c>
      <c r="N1675" s="9"/>
      <c r="O1675" s="9"/>
      <c r="P1675" s="9"/>
      <c r="Q1675" s="9"/>
      <c r="R1675" s="9"/>
      <c r="S1675" s="9"/>
    </row>
    <row r="1676" spans="1:19" x14ac:dyDescent="0.2">
      <c r="A1676" s="4" t="str">
        <f>HYPERLINK("https://www.designsafe-ci.org/data/browser/public/designsafe.storage.published//PRJ-3365", "PRJ-3365")</f>
        <v>PRJ-3365</v>
      </c>
      <c r="B1676" s="9" t="s">
        <v>43</v>
      </c>
      <c r="C1676" s="9"/>
      <c r="D1676" s="9" t="s">
        <v>6964</v>
      </c>
      <c r="E1676" s="9"/>
      <c r="F1676" s="9" t="s">
        <v>6965</v>
      </c>
      <c r="G1676" s="9"/>
      <c r="H1676" s="9"/>
      <c r="I1676" s="9" t="s">
        <v>6966</v>
      </c>
      <c r="J1676" s="9" t="s">
        <v>6967</v>
      </c>
      <c r="K1676" s="9"/>
      <c r="L1676" s="9"/>
      <c r="M1676" s="9"/>
      <c r="N1676" s="9"/>
      <c r="O1676" s="9"/>
      <c r="P1676" s="9"/>
      <c r="Q1676" s="9"/>
      <c r="R1676" s="9"/>
      <c r="S1676" s="9"/>
    </row>
    <row r="1677" spans="1:19" x14ac:dyDescent="0.2">
      <c r="A1677" s="4" t="str">
        <f>HYPERLINK("https://www.designsafe-ci.org/data/browser/public/designsafe.storage.published//PRJ-3367", "PRJ-3367")</f>
        <v>PRJ-3367</v>
      </c>
      <c r="B1677" s="9" t="s">
        <v>128</v>
      </c>
      <c r="C1677" s="9" t="s">
        <v>4500</v>
      </c>
      <c r="D1677" s="9" t="s">
        <v>6973</v>
      </c>
      <c r="E1677" s="9" t="s">
        <v>6974</v>
      </c>
      <c r="F1677" s="9" t="s">
        <v>6975</v>
      </c>
      <c r="G1677" s="9"/>
      <c r="H1677" s="9" t="s">
        <v>4470</v>
      </c>
      <c r="I1677" s="9" t="s">
        <v>6976</v>
      </c>
      <c r="J1677" s="9" t="s">
        <v>6977</v>
      </c>
      <c r="K1677" s="9"/>
      <c r="L1677" s="9" t="s">
        <v>6978</v>
      </c>
      <c r="M1677" s="9"/>
      <c r="N1677" s="9"/>
      <c r="O1677" s="9"/>
      <c r="P1677" s="9"/>
      <c r="Q1677" s="9"/>
      <c r="R1677" s="9"/>
      <c r="S1677" s="9"/>
    </row>
    <row r="1678" spans="1:19" x14ac:dyDescent="0.2">
      <c r="A1678" s="4" t="s">
        <v>6979</v>
      </c>
      <c r="B1678" s="9" t="s">
        <v>128</v>
      </c>
      <c r="C1678" s="9"/>
      <c r="D1678" s="9" t="s">
        <v>6980</v>
      </c>
      <c r="E1678" s="9"/>
      <c r="F1678" s="9" t="s">
        <v>6981</v>
      </c>
      <c r="G1678" s="9" t="s">
        <v>6982</v>
      </c>
      <c r="H1678" s="9"/>
      <c r="I1678" s="9" t="s">
        <v>6983</v>
      </c>
      <c r="J1678" s="9" t="s">
        <v>6984</v>
      </c>
      <c r="K1678" s="9"/>
      <c r="L1678" s="9"/>
      <c r="M1678" s="9"/>
      <c r="N1678" s="9"/>
      <c r="O1678" s="9"/>
      <c r="P1678" s="9"/>
      <c r="Q1678" s="9"/>
      <c r="R1678" s="9"/>
      <c r="S1678" s="9"/>
    </row>
    <row r="1679" spans="1:19" x14ac:dyDescent="0.2">
      <c r="A1679" s="4" t="s">
        <v>6985</v>
      </c>
      <c r="B1679" s="9" t="s">
        <v>147</v>
      </c>
      <c r="C1679" s="9"/>
      <c r="D1679" s="9" t="s">
        <v>6986</v>
      </c>
      <c r="E1679" s="9"/>
      <c r="F1679" s="9" t="s">
        <v>3917</v>
      </c>
      <c r="G1679" s="9" t="s">
        <v>6987</v>
      </c>
      <c r="H1679" s="9"/>
      <c r="I1679" s="9" t="s">
        <v>6988</v>
      </c>
      <c r="J1679" s="9" t="s">
        <v>6989</v>
      </c>
      <c r="K1679" s="9"/>
      <c r="L1679" s="9"/>
      <c r="M1679" s="9"/>
      <c r="N1679" s="9"/>
      <c r="O1679" s="9"/>
      <c r="P1679" s="9"/>
      <c r="Q1679" s="9"/>
      <c r="R1679" s="9"/>
      <c r="S1679" s="9"/>
    </row>
    <row r="1680" spans="1:19" x14ac:dyDescent="0.2">
      <c r="A1680" s="4" t="s">
        <v>6990</v>
      </c>
      <c r="B1680" s="9" t="s">
        <v>43</v>
      </c>
      <c r="C1680" s="9"/>
      <c r="D1680" s="9" t="s">
        <v>6991</v>
      </c>
      <c r="E1680" s="9"/>
      <c r="F1680" s="9" t="s">
        <v>6992</v>
      </c>
      <c r="G1680" s="9"/>
      <c r="H1680" s="9" t="s">
        <v>6993</v>
      </c>
      <c r="I1680" s="9" t="s">
        <v>6994</v>
      </c>
      <c r="J1680" s="9" t="s">
        <v>6995</v>
      </c>
      <c r="K1680" s="9"/>
      <c r="L1680" s="9"/>
      <c r="M1680" s="9"/>
      <c r="N1680" s="9"/>
      <c r="O1680" s="9"/>
      <c r="P1680" s="9"/>
      <c r="Q1680" s="9"/>
      <c r="R1680" s="9"/>
      <c r="S1680" s="9"/>
    </row>
    <row r="1681" spans="1:19" x14ac:dyDescent="0.2">
      <c r="A1681" s="4" t="s">
        <v>6996</v>
      </c>
      <c r="B1681" s="9" t="s">
        <v>147</v>
      </c>
      <c r="C1681" s="9"/>
      <c r="D1681" s="9" t="s">
        <v>6997</v>
      </c>
      <c r="E1681" s="9"/>
      <c r="F1681" s="9" t="s">
        <v>4661</v>
      </c>
      <c r="G1681" s="9"/>
      <c r="H1681" s="9" t="s">
        <v>6998</v>
      </c>
      <c r="I1681" s="9" t="s">
        <v>6999</v>
      </c>
      <c r="J1681" s="9" t="s">
        <v>7000</v>
      </c>
      <c r="K1681" s="9"/>
      <c r="L1681" s="9"/>
      <c r="M1681" s="9"/>
      <c r="N1681" s="9"/>
      <c r="O1681" s="9"/>
      <c r="P1681" s="9"/>
      <c r="Q1681" s="9"/>
      <c r="R1681" s="9"/>
      <c r="S1681" s="9"/>
    </row>
    <row r="1682" spans="1:19" x14ac:dyDescent="0.2">
      <c r="A1682" s="4" t="s">
        <v>7001</v>
      </c>
      <c r="B1682" s="9" t="s">
        <v>128</v>
      </c>
      <c r="C1682" s="9" t="s">
        <v>2789</v>
      </c>
      <c r="D1682" s="9" t="s">
        <v>7002</v>
      </c>
      <c r="E1682" s="9" t="s">
        <v>7003</v>
      </c>
      <c r="F1682" s="9" t="s">
        <v>4785</v>
      </c>
      <c r="G1682" s="9" t="s">
        <v>6537</v>
      </c>
      <c r="H1682" s="9"/>
      <c r="I1682" s="9" t="s">
        <v>7004</v>
      </c>
      <c r="J1682" s="9" t="s">
        <v>7005</v>
      </c>
      <c r="K1682" s="9"/>
      <c r="L1682" s="9" t="s">
        <v>7006</v>
      </c>
      <c r="M1682" s="9" t="s">
        <v>6541</v>
      </c>
      <c r="N1682" s="9"/>
      <c r="O1682" s="9"/>
      <c r="P1682" s="9"/>
      <c r="Q1682" s="9"/>
      <c r="R1682" s="9"/>
      <c r="S1682" s="9"/>
    </row>
    <row r="1683" spans="1:19" x14ac:dyDescent="0.2">
      <c r="A1683" s="4" t="s">
        <v>7007</v>
      </c>
      <c r="B1683" s="9" t="s">
        <v>2443</v>
      </c>
      <c r="C1683" s="9"/>
      <c r="D1683" s="9" t="s">
        <v>7008</v>
      </c>
      <c r="E1683" s="9"/>
      <c r="F1683" s="9" t="s">
        <v>7009</v>
      </c>
      <c r="G1683" s="9" t="s">
        <v>7010</v>
      </c>
      <c r="H1683" s="9" t="s">
        <v>7011</v>
      </c>
      <c r="I1683" s="9" t="s">
        <v>7012</v>
      </c>
      <c r="J1683" s="9" t="s">
        <v>7013</v>
      </c>
      <c r="K1683" s="9"/>
      <c r="L1683" s="9"/>
      <c r="M1683" s="9"/>
      <c r="N1683" s="9"/>
      <c r="O1683" s="9"/>
      <c r="P1683" s="9"/>
      <c r="Q1683" s="9"/>
      <c r="R1683" s="9"/>
      <c r="S1683" s="9"/>
    </row>
    <row r="1684" spans="1:19" x14ac:dyDescent="0.2">
      <c r="A1684" s="4" t="s">
        <v>7014</v>
      </c>
      <c r="B1684" s="9" t="s">
        <v>32</v>
      </c>
      <c r="C1684" s="9"/>
      <c r="D1684" s="9" t="s">
        <v>7015</v>
      </c>
      <c r="E1684" s="9"/>
      <c r="F1684" s="9" t="s">
        <v>7016</v>
      </c>
      <c r="G1684" s="9" t="s">
        <v>7017</v>
      </c>
      <c r="H1684" s="9" t="s">
        <v>7018</v>
      </c>
      <c r="I1684" s="9" t="s">
        <v>7019</v>
      </c>
      <c r="J1684" s="9" t="s">
        <v>7020</v>
      </c>
      <c r="K1684" s="9"/>
      <c r="L1684" s="9"/>
      <c r="M1684" s="9"/>
      <c r="N1684" s="9"/>
      <c r="O1684" s="9"/>
      <c r="P1684" s="9"/>
      <c r="Q1684" s="9"/>
      <c r="R1684" s="9"/>
      <c r="S1684" s="9"/>
    </row>
    <row r="1685" spans="1:19" x14ac:dyDescent="0.2">
      <c r="A1685" s="4" t="s">
        <v>7021</v>
      </c>
      <c r="B1685" s="9" t="s">
        <v>43</v>
      </c>
      <c r="C1685" s="9"/>
      <c r="D1685" s="9" t="s">
        <v>7022</v>
      </c>
      <c r="E1685" s="9" t="s">
        <v>7023</v>
      </c>
      <c r="F1685" s="9" t="s">
        <v>3602</v>
      </c>
      <c r="G1685" s="9"/>
      <c r="H1685" s="9" t="s">
        <v>7024</v>
      </c>
      <c r="I1685" s="9" t="s">
        <v>7025</v>
      </c>
      <c r="J1685" s="9"/>
      <c r="K1685" s="9"/>
      <c r="L1685" s="9"/>
      <c r="M1685" s="9"/>
      <c r="N1685" s="9"/>
      <c r="O1685" s="9"/>
      <c r="P1685" s="9"/>
      <c r="Q1685" s="9"/>
      <c r="R1685" s="9"/>
      <c r="S1685" s="9"/>
    </row>
    <row r="1686" spans="1:19" x14ac:dyDescent="0.2">
      <c r="A1686" s="4" t="s">
        <v>7026</v>
      </c>
      <c r="B1686" s="9" t="s">
        <v>43</v>
      </c>
      <c r="C1686" s="9"/>
      <c r="D1686" s="9" t="s">
        <v>7027</v>
      </c>
      <c r="E1686" s="9"/>
      <c r="F1686" s="9" t="s">
        <v>4525</v>
      </c>
      <c r="G1686" s="9"/>
      <c r="H1686" s="9" t="s">
        <v>7028</v>
      </c>
      <c r="I1686" s="9" t="s">
        <v>7029</v>
      </c>
      <c r="J1686" s="9" t="s">
        <v>7030</v>
      </c>
      <c r="K1686" s="9"/>
      <c r="L1686" s="9"/>
      <c r="M1686" s="9"/>
      <c r="N1686" s="9"/>
      <c r="O1686" s="9"/>
      <c r="P1686" s="9"/>
      <c r="Q1686" s="9"/>
      <c r="R1686" s="9"/>
      <c r="S1686" s="9"/>
    </row>
    <row r="1687" spans="1:19" x14ac:dyDescent="0.2">
      <c r="A1687" s="4" t="s">
        <v>7031</v>
      </c>
      <c r="B1687" s="9" t="s">
        <v>128</v>
      </c>
      <c r="C1687" s="9" t="s">
        <v>2629</v>
      </c>
      <c r="D1687" s="9" t="s">
        <v>7032</v>
      </c>
      <c r="E1687" s="9" t="s">
        <v>7033</v>
      </c>
      <c r="F1687" s="9" t="s">
        <v>5428</v>
      </c>
      <c r="G1687" s="9"/>
      <c r="H1687" s="9"/>
      <c r="I1687" s="9" t="s">
        <v>7034</v>
      </c>
      <c r="J1687" s="9" t="s">
        <v>7035</v>
      </c>
      <c r="K1687" s="9"/>
      <c r="L1687" s="9" t="s">
        <v>7036</v>
      </c>
      <c r="M1687" s="9"/>
      <c r="N1687" s="9"/>
      <c r="O1687" s="9"/>
      <c r="P1687" s="9"/>
      <c r="Q1687" s="9"/>
      <c r="R1687" s="9"/>
      <c r="S1687" s="9"/>
    </row>
    <row r="1688" spans="1:19" x14ac:dyDescent="0.2">
      <c r="A1688" s="4" t="s">
        <v>7037</v>
      </c>
      <c r="B1688" s="9" t="s">
        <v>2443</v>
      </c>
      <c r="C1688" s="9"/>
      <c r="D1688" s="9" t="s">
        <v>7038</v>
      </c>
      <c r="E1688" s="9"/>
      <c r="F1688" s="9" t="s">
        <v>2644</v>
      </c>
      <c r="G1688" s="9" t="s">
        <v>2767</v>
      </c>
      <c r="H1688" s="9" t="s">
        <v>6950</v>
      </c>
      <c r="I1688" s="9" t="s">
        <v>7039</v>
      </c>
      <c r="J1688" s="9" t="s">
        <v>7040</v>
      </c>
      <c r="K1688" s="9"/>
      <c r="L1688" s="9"/>
      <c r="M1688" s="9" t="s">
        <v>6953</v>
      </c>
      <c r="N1688" s="9"/>
      <c r="O1688" s="9"/>
      <c r="P1688" s="9"/>
      <c r="Q1688" s="9"/>
      <c r="R1688" s="9"/>
      <c r="S1688" s="9"/>
    </row>
    <row r="1689" spans="1:19" x14ac:dyDescent="0.2">
      <c r="A1689" s="4" t="s">
        <v>7041</v>
      </c>
      <c r="B1689" s="9" t="s">
        <v>147</v>
      </c>
      <c r="C1689" s="9"/>
      <c r="D1689" s="9" t="s">
        <v>7042</v>
      </c>
      <c r="E1689" s="9"/>
      <c r="F1689" s="9" t="s">
        <v>2592</v>
      </c>
      <c r="G1689" s="9"/>
      <c r="H1689" s="9" t="s">
        <v>7043</v>
      </c>
      <c r="I1689" s="9" t="s">
        <v>7044</v>
      </c>
      <c r="J1689" s="9" t="s">
        <v>7045</v>
      </c>
      <c r="K1689" s="9"/>
      <c r="L1689" s="9"/>
      <c r="M1689" s="9"/>
      <c r="N1689" s="9"/>
      <c r="O1689" s="9"/>
      <c r="P1689" s="9"/>
      <c r="Q1689" s="9"/>
      <c r="R1689" s="9"/>
      <c r="S1689" s="9"/>
    </row>
    <row r="1690" spans="1:19" x14ac:dyDescent="0.2">
      <c r="A1690" s="4" t="s">
        <v>7053</v>
      </c>
      <c r="B1690" s="9" t="s">
        <v>43</v>
      </c>
      <c r="C1690" s="9"/>
      <c r="D1690" s="9" t="s">
        <v>7054</v>
      </c>
      <c r="E1690" s="9"/>
      <c r="F1690" s="9" t="s">
        <v>7055</v>
      </c>
      <c r="G1690" s="9"/>
      <c r="H1690" s="9"/>
      <c r="I1690" s="9" t="s">
        <v>7056</v>
      </c>
      <c r="J1690" s="9" t="s">
        <v>7057</v>
      </c>
      <c r="K1690" s="9"/>
      <c r="L1690" s="9"/>
      <c r="M1690" s="9"/>
      <c r="N1690" s="9"/>
      <c r="O1690" s="9"/>
      <c r="P1690" s="9"/>
      <c r="Q1690" s="9"/>
      <c r="R1690" s="9"/>
      <c r="S1690" s="9"/>
    </row>
    <row r="1691" spans="1:19" x14ac:dyDescent="0.2">
      <c r="A1691" s="4" t="s">
        <v>7058</v>
      </c>
      <c r="B1691" s="9" t="s">
        <v>43</v>
      </c>
      <c r="C1691" s="9"/>
      <c r="D1691" s="9" t="s">
        <v>7059</v>
      </c>
      <c r="E1691" s="9"/>
      <c r="F1691" s="9" t="s">
        <v>43</v>
      </c>
      <c r="G1691" s="9"/>
      <c r="H1691" s="9" t="s">
        <v>7060</v>
      </c>
      <c r="I1691" s="9" t="s">
        <v>7061</v>
      </c>
      <c r="J1691" s="9" t="s">
        <v>7062</v>
      </c>
      <c r="K1691" s="9"/>
      <c r="L1691" s="9"/>
      <c r="M1691" s="9"/>
      <c r="N1691" s="9"/>
      <c r="O1691" s="9"/>
      <c r="P1691" s="9"/>
      <c r="Q1691" s="9"/>
      <c r="R1691" s="9"/>
      <c r="S1691" s="9"/>
    </row>
    <row r="1692" spans="1:19" x14ac:dyDescent="0.2">
      <c r="A1692" s="4" t="s">
        <v>7063</v>
      </c>
      <c r="B1692" s="9" t="s">
        <v>128</v>
      </c>
      <c r="C1692" s="9" t="s">
        <v>2122</v>
      </c>
      <c r="D1692" s="9" t="s">
        <v>5941</v>
      </c>
      <c r="E1692" s="9" t="s">
        <v>4618</v>
      </c>
      <c r="F1692" s="9" t="s">
        <v>7064</v>
      </c>
      <c r="G1692" s="9"/>
      <c r="H1692" s="9" t="s">
        <v>7065</v>
      </c>
      <c r="I1692" s="9" t="s">
        <v>7066</v>
      </c>
      <c r="J1692" s="9" t="s">
        <v>7067</v>
      </c>
      <c r="K1692" s="9"/>
      <c r="L1692" s="9" t="s">
        <v>7068</v>
      </c>
      <c r="M1692" s="9" t="s">
        <v>4804</v>
      </c>
      <c r="N1692" s="9"/>
      <c r="O1692" s="9"/>
      <c r="P1692" s="9"/>
      <c r="Q1692" s="9"/>
      <c r="R1692" s="9"/>
      <c r="S1692" s="9"/>
    </row>
    <row r="1693" spans="1:19" x14ac:dyDescent="0.2">
      <c r="A1693" s="4" t="s">
        <v>7069</v>
      </c>
      <c r="B1693" s="9" t="s">
        <v>128</v>
      </c>
      <c r="C1693" s="9" t="s">
        <v>2122</v>
      </c>
      <c r="D1693" s="9" t="s">
        <v>5946</v>
      </c>
      <c r="E1693" s="9" t="s">
        <v>4618</v>
      </c>
      <c r="F1693" s="9" t="s">
        <v>7064</v>
      </c>
      <c r="G1693" s="9"/>
      <c r="H1693" s="9" t="s">
        <v>7065</v>
      </c>
      <c r="I1693" s="9" t="s">
        <v>7070</v>
      </c>
      <c r="J1693" s="9" t="s">
        <v>7071</v>
      </c>
      <c r="K1693" s="9"/>
      <c r="L1693" s="9" t="s">
        <v>7072</v>
      </c>
      <c r="M1693" s="9" t="s">
        <v>4804</v>
      </c>
      <c r="N1693" s="9"/>
      <c r="O1693" s="9"/>
      <c r="P1693" s="9"/>
      <c r="Q1693" s="9"/>
      <c r="R1693" s="9"/>
      <c r="S1693" s="9"/>
    </row>
    <row r="1694" spans="1:19" x14ac:dyDescent="0.2">
      <c r="A1694" s="4" t="s">
        <v>7073</v>
      </c>
      <c r="B1694" s="9" t="s">
        <v>128</v>
      </c>
      <c r="C1694" s="9" t="s">
        <v>2122</v>
      </c>
      <c r="D1694" s="9" t="s">
        <v>5950</v>
      </c>
      <c r="E1694" s="9" t="s">
        <v>4618</v>
      </c>
      <c r="F1694" s="9" t="s">
        <v>7064</v>
      </c>
      <c r="G1694" s="9"/>
      <c r="H1694" s="9" t="s">
        <v>7065</v>
      </c>
      <c r="I1694" s="9" t="s">
        <v>7074</v>
      </c>
      <c r="J1694" s="9" t="s">
        <v>7075</v>
      </c>
      <c r="K1694" s="9"/>
      <c r="L1694" s="9" t="s">
        <v>7076</v>
      </c>
      <c r="M1694" s="9" t="s">
        <v>4804</v>
      </c>
      <c r="N1694" s="9"/>
      <c r="O1694" s="9"/>
      <c r="P1694" s="9"/>
      <c r="Q1694" s="9"/>
      <c r="R1694" s="9"/>
      <c r="S1694" s="9"/>
    </row>
    <row r="1695" spans="1:19" x14ac:dyDescent="0.2">
      <c r="A1695" s="4" t="s">
        <v>7077</v>
      </c>
      <c r="B1695" s="9" t="s">
        <v>43</v>
      </c>
      <c r="C1695" s="9"/>
      <c r="D1695" s="9" t="s">
        <v>7078</v>
      </c>
      <c r="E1695" s="9" t="s">
        <v>3770</v>
      </c>
      <c r="F1695" s="9"/>
      <c r="G1695" s="9" t="s">
        <v>7079</v>
      </c>
      <c r="H1695" s="9" t="s">
        <v>7080</v>
      </c>
      <c r="I1695" s="9" t="s">
        <v>7081</v>
      </c>
      <c r="J1695" s="9"/>
      <c r="K1695" s="9"/>
      <c r="L1695" s="9"/>
      <c r="M1695" s="9"/>
      <c r="N1695" s="9"/>
      <c r="O1695" s="9"/>
      <c r="P1695" s="9"/>
      <c r="Q1695" s="9"/>
      <c r="R1695" s="9"/>
      <c r="S1695" s="9"/>
    </row>
    <row r="1696" spans="1:19" x14ac:dyDescent="0.2">
      <c r="A1696" s="4" t="s">
        <v>7082</v>
      </c>
      <c r="B1696" s="9" t="s">
        <v>32</v>
      </c>
      <c r="C1696" s="9"/>
      <c r="D1696" s="9" t="s">
        <v>7083</v>
      </c>
      <c r="E1696" s="9"/>
      <c r="F1696" s="9" t="s">
        <v>2960</v>
      </c>
      <c r="G1696" s="9"/>
      <c r="H1696" s="9" t="s">
        <v>7084</v>
      </c>
      <c r="I1696" s="9" t="s">
        <v>7085</v>
      </c>
      <c r="J1696" s="9" t="s">
        <v>7086</v>
      </c>
      <c r="K1696" s="9"/>
      <c r="L1696" s="9"/>
      <c r="M1696" s="9"/>
      <c r="N1696" s="9"/>
      <c r="O1696" s="9"/>
      <c r="P1696" s="9"/>
      <c r="Q1696" s="9"/>
      <c r="R1696" s="9"/>
      <c r="S1696" s="9"/>
    </row>
    <row r="1697" spans="1:19" x14ac:dyDescent="0.2">
      <c r="A1697" s="4" t="s">
        <v>7087</v>
      </c>
      <c r="B1697" s="9" t="s">
        <v>32</v>
      </c>
      <c r="C1697" s="9"/>
      <c r="D1697" s="9" t="s">
        <v>7088</v>
      </c>
      <c r="E1697" s="9" t="s">
        <v>5335</v>
      </c>
      <c r="F1697" s="9" t="s">
        <v>7089</v>
      </c>
      <c r="G1697" s="9" t="s">
        <v>7090</v>
      </c>
      <c r="H1697" s="9" t="s">
        <v>7091</v>
      </c>
      <c r="I1697" s="9" t="s">
        <v>7092</v>
      </c>
      <c r="J1697" s="9"/>
      <c r="K1697" s="9"/>
      <c r="L1697" s="9" t="s">
        <v>7093</v>
      </c>
      <c r="M1697" s="9"/>
      <c r="N1697" s="9"/>
      <c r="O1697" s="9"/>
      <c r="P1697" s="9"/>
      <c r="Q1697" s="9"/>
      <c r="R1697" s="9"/>
      <c r="S1697" s="9"/>
    </row>
    <row r="1698" spans="1:19" x14ac:dyDescent="0.2">
      <c r="A1698" s="4" t="s">
        <v>7094</v>
      </c>
      <c r="B1698" s="9" t="s">
        <v>128</v>
      </c>
      <c r="C1698" s="9" t="s">
        <v>2699</v>
      </c>
      <c r="D1698" s="9" t="s">
        <v>7095</v>
      </c>
      <c r="E1698" s="9" t="s">
        <v>7096</v>
      </c>
      <c r="F1698" s="9"/>
      <c r="G1698" s="9" t="s">
        <v>5410</v>
      </c>
      <c r="H1698" s="9" t="s">
        <v>7097</v>
      </c>
      <c r="I1698" s="9" t="s">
        <v>7098</v>
      </c>
      <c r="J1698" s="9"/>
      <c r="K1698" s="9"/>
      <c r="L1698" s="9"/>
      <c r="M1698" s="9"/>
      <c r="N1698" s="9"/>
      <c r="O1698" s="9"/>
      <c r="P1698" s="9"/>
      <c r="Q1698" s="9"/>
      <c r="R1698" s="9"/>
      <c r="S1698" s="9"/>
    </row>
    <row r="1699" spans="1:19" x14ac:dyDescent="0.2">
      <c r="A1699" s="4" t="s">
        <v>7099</v>
      </c>
      <c r="B1699" s="9" t="s">
        <v>43</v>
      </c>
      <c r="C1699" s="9"/>
      <c r="D1699" s="9" t="s">
        <v>7100</v>
      </c>
      <c r="E1699" s="9" t="s">
        <v>7101</v>
      </c>
      <c r="F1699" s="9"/>
      <c r="G1699" s="9"/>
      <c r="H1699" s="9" t="s">
        <v>7102</v>
      </c>
      <c r="I1699" s="9" t="s">
        <v>7103</v>
      </c>
      <c r="J1699" s="9"/>
      <c r="K1699" s="9"/>
      <c r="L1699" s="9"/>
      <c r="M1699" s="9"/>
      <c r="N1699" s="9"/>
      <c r="O1699" s="9"/>
      <c r="P1699" s="9"/>
      <c r="Q1699" s="9"/>
      <c r="R1699" s="9"/>
      <c r="S1699" s="9"/>
    </row>
    <row r="1700" spans="1:19" x14ac:dyDescent="0.2">
      <c r="A1700" s="4" t="s">
        <v>7104</v>
      </c>
      <c r="B1700" s="9" t="s">
        <v>128</v>
      </c>
      <c r="C1700" s="9" t="s">
        <v>7105</v>
      </c>
      <c r="D1700" s="9" t="s">
        <v>7100</v>
      </c>
      <c r="E1700" s="9" t="s">
        <v>7101</v>
      </c>
      <c r="F1700" s="9"/>
      <c r="G1700" s="9"/>
      <c r="H1700" s="9" t="s">
        <v>7106</v>
      </c>
      <c r="I1700" s="9" t="s">
        <v>7107</v>
      </c>
      <c r="J1700" s="9" t="s">
        <v>7108</v>
      </c>
      <c r="K1700" s="9"/>
      <c r="L1700" s="9" t="s">
        <v>7109</v>
      </c>
      <c r="M1700" s="9"/>
      <c r="N1700" s="9"/>
      <c r="O1700" s="9"/>
      <c r="P1700" s="9"/>
      <c r="Q1700" s="9"/>
      <c r="R1700" s="9"/>
      <c r="S1700" s="9"/>
    </row>
    <row r="1701" spans="1:19" x14ac:dyDescent="0.2">
      <c r="A1701" s="4" t="s">
        <v>7110</v>
      </c>
      <c r="B1701" s="9" t="s">
        <v>128</v>
      </c>
      <c r="C1701" s="9" t="s">
        <v>2789</v>
      </c>
      <c r="D1701" s="9" t="s">
        <v>7111</v>
      </c>
      <c r="E1701" s="9" t="s">
        <v>7112</v>
      </c>
      <c r="F1701" s="9" t="s">
        <v>7113</v>
      </c>
      <c r="G1701" s="9" t="s">
        <v>7114</v>
      </c>
      <c r="H1701" s="9" t="s">
        <v>7115</v>
      </c>
      <c r="I1701" s="9" t="s">
        <v>7116</v>
      </c>
      <c r="J1701" s="9" t="s">
        <v>7117</v>
      </c>
      <c r="K1701" s="9"/>
      <c r="L1701" s="9" t="s">
        <v>7118</v>
      </c>
      <c r="M1701" s="9"/>
      <c r="N1701" s="9"/>
      <c r="O1701" s="9"/>
      <c r="P1701" s="9"/>
      <c r="Q1701" s="9"/>
      <c r="R1701" s="9"/>
      <c r="S1701" s="9"/>
    </row>
    <row r="1702" spans="1:19" x14ac:dyDescent="0.2">
      <c r="A1702" s="4" t="s">
        <v>7119</v>
      </c>
      <c r="B1702" s="9" t="s">
        <v>43</v>
      </c>
      <c r="C1702" s="9"/>
      <c r="D1702" s="9" t="s">
        <v>7120</v>
      </c>
      <c r="E1702" s="9"/>
      <c r="F1702" s="9" t="s">
        <v>7121</v>
      </c>
      <c r="G1702" s="9"/>
      <c r="H1702" s="9"/>
      <c r="I1702" s="9" t="s">
        <v>7122</v>
      </c>
      <c r="J1702" s="9" t="s">
        <v>7123</v>
      </c>
      <c r="K1702" s="9"/>
      <c r="L1702" s="9"/>
      <c r="M1702" s="9"/>
      <c r="N1702" s="9"/>
      <c r="O1702" s="9"/>
      <c r="P1702" s="9"/>
      <c r="Q1702" s="9"/>
      <c r="R1702" s="9"/>
      <c r="S1702" s="9"/>
    </row>
    <row r="1703" spans="1:19" x14ac:dyDescent="0.2">
      <c r="A1703" s="4" t="s">
        <v>7124</v>
      </c>
      <c r="B1703" s="9" t="s">
        <v>128</v>
      </c>
      <c r="C1703" s="9" t="s">
        <v>4226</v>
      </c>
      <c r="D1703" s="9" t="s">
        <v>7125</v>
      </c>
      <c r="E1703" s="9" t="s">
        <v>5312</v>
      </c>
      <c r="F1703" s="9"/>
      <c r="G1703" s="9" t="s">
        <v>7126</v>
      </c>
      <c r="H1703" s="9" t="s">
        <v>7127</v>
      </c>
      <c r="I1703" s="9" t="s">
        <v>7128</v>
      </c>
      <c r="J1703" s="9"/>
      <c r="K1703" s="9"/>
      <c r="L1703" s="9"/>
      <c r="M1703" s="9"/>
      <c r="N1703" s="9"/>
      <c r="O1703" s="9"/>
      <c r="P1703" s="9"/>
      <c r="Q1703" s="9"/>
      <c r="R1703" s="9"/>
      <c r="S1703" s="9"/>
    </row>
    <row r="1704" spans="1:19" x14ac:dyDescent="0.2">
      <c r="A1704" s="4" t="s">
        <v>7129</v>
      </c>
      <c r="B1704" s="9" t="s">
        <v>147</v>
      </c>
      <c r="C1704" s="9"/>
      <c r="D1704" s="9" t="s">
        <v>7130</v>
      </c>
      <c r="E1704" s="9" t="s">
        <v>3235</v>
      </c>
      <c r="F1704" s="9"/>
      <c r="G1704" s="9" t="s">
        <v>3452</v>
      </c>
      <c r="H1704" s="9" t="s">
        <v>7131</v>
      </c>
      <c r="I1704" s="9" t="s">
        <v>7132</v>
      </c>
      <c r="J1704" s="9"/>
      <c r="K1704" s="9"/>
      <c r="L1704" s="9"/>
      <c r="M1704" s="9"/>
      <c r="N1704" s="9"/>
      <c r="O1704" s="9"/>
      <c r="P1704" s="9"/>
      <c r="Q1704" s="9"/>
      <c r="R1704" s="9"/>
      <c r="S1704" s="9"/>
    </row>
    <row r="1705" spans="1:19" x14ac:dyDescent="0.2">
      <c r="A1705" s="4" t="s">
        <v>7133</v>
      </c>
      <c r="B1705" s="9" t="s">
        <v>128</v>
      </c>
      <c r="C1705" s="9" t="s">
        <v>3822</v>
      </c>
      <c r="D1705" s="9" t="s">
        <v>7134</v>
      </c>
      <c r="E1705" s="9"/>
      <c r="F1705" s="9" t="s">
        <v>7135</v>
      </c>
      <c r="G1705" s="9"/>
      <c r="H1705" s="9" t="s">
        <v>4455</v>
      </c>
      <c r="I1705" s="9" t="s">
        <v>7136</v>
      </c>
      <c r="J1705" s="9" t="s">
        <v>7137</v>
      </c>
      <c r="K1705" s="9"/>
      <c r="L1705" s="9"/>
      <c r="M1705" s="9"/>
      <c r="N1705" s="9"/>
      <c r="O1705" s="9"/>
      <c r="P1705" s="9"/>
      <c r="Q1705" s="9"/>
      <c r="R1705" s="9"/>
      <c r="S1705" s="9"/>
    </row>
    <row r="1706" spans="1:19" x14ac:dyDescent="0.2">
      <c r="A1706" s="4" t="s">
        <v>7138</v>
      </c>
      <c r="B1706" s="9" t="s">
        <v>43</v>
      </c>
      <c r="C1706" s="9"/>
      <c r="D1706" s="9" t="s">
        <v>7139</v>
      </c>
      <c r="E1706" s="9" t="s">
        <v>43</v>
      </c>
      <c r="F1706" s="9"/>
      <c r="G1706" s="9" t="s">
        <v>3457</v>
      </c>
      <c r="H1706" s="9" t="s">
        <v>7140</v>
      </c>
      <c r="I1706" s="9" t="s">
        <v>7141</v>
      </c>
      <c r="J1706" s="9"/>
      <c r="K1706" s="9"/>
      <c r="L1706" s="9"/>
      <c r="M1706" s="9"/>
      <c r="N1706" s="9"/>
      <c r="O1706" s="9"/>
      <c r="P1706" s="9"/>
      <c r="Q1706" s="9"/>
      <c r="R1706" s="9"/>
      <c r="S1706" s="9"/>
    </row>
    <row r="1707" spans="1:19" x14ac:dyDescent="0.2">
      <c r="A1707" s="4" t="s">
        <v>7142</v>
      </c>
      <c r="B1707" s="9" t="s">
        <v>147</v>
      </c>
      <c r="C1707" s="9"/>
      <c r="D1707" s="9" t="s">
        <v>7143</v>
      </c>
      <c r="E1707" s="9" t="s">
        <v>7144</v>
      </c>
      <c r="F1707" s="9" t="s">
        <v>7145</v>
      </c>
      <c r="G1707" s="9"/>
      <c r="H1707" s="9" t="s">
        <v>7146</v>
      </c>
      <c r="I1707" s="9" t="s">
        <v>7147</v>
      </c>
      <c r="J1707" s="9"/>
      <c r="K1707" s="9"/>
      <c r="L1707" s="9"/>
      <c r="M1707" s="9"/>
      <c r="N1707" s="9"/>
      <c r="O1707" s="9"/>
      <c r="P1707" s="9"/>
      <c r="Q1707" s="9"/>
      <c r="R1707" s="9"/>
      <c r="S1707" s="9"/>
    </row>
    <row r="1708" spans="1:19" x14ac:dyDescent="0.2">
      <c r="A1708" s="4" t="s">
        <v>7148</v>
      </c>
      <c r="B1708" s="9" t="s">
        <v>128</v>
      </c>
      <c r="C1708" s="9" t="s">
        <v>4180</v>
      </c>
      <c r="D1708" s="9" t="s">
        <v>7149</v>
      </c>
      <c r="E1708" s="9"/>
      <c r="F1708" s="9" t="s">
        <v>5335</v>
      </c>
      <c r="G1708" s="9"/>
      <c r="H1708" s="9" t="s">
        <v>7150</v>
      </c>
      <c r="I1708" s="9" t="s">
        <v>7151</v>
      </c>
      <c r="J1708" s="9" t="s">
        <v>7152</v>
      </c>
      <c r="K1708" s="9"/>
      <c r="L1708" s="9" t="s">
        <v>7153</v>
      </c>
      <c r="M1708" s="9" t="s">
        <v>7154</v>
      </c>
      <c r="N1708" s="9"/>
      <c r="O1708" s="9"/>
      <c r="P1708" s="9"/>
      <c r="Q1708" s="9"/>
      <c r="R1708" s="9"/>
      <c r="S1708" s="9"/>
    </row>
    <row r="1709" spans="1:19" x14ac:dyDescent="0.2">
      <c r="A1709" s="4" t="s">
        <v>7155</v>
      </c>
      <c r="B1709" s="9" t="s">
        <v>43</v>
      </c>
      <c r="C1709" s="9"/>
      <c r="D1709" s="9" t="s">
        <v>7156</v>
      </c>
      <c r="E1709" s="9"/>
      <c r="F1709" s="9" t="s">
        <v>3933</v>
      </c>
      <c r="G1709" s="9" t="s">
        <v>7157</v>
      </c>
      <c r="H1709" s="9" t="s">
        <v>7158</v>
      </c>
      <c r="I1709" s="9" t="s">
        <v>7159</v>
      </c>
      <c r="J1709" s="9" t="s">
        <v>7160</v>
      </c>
      <c r="K1709" s="9"/>
      <c r="L1709" s="9"/>
      <c r="M1709" s="9"/>
      <c r="N1709" s="9"/>
      <c r="O1709" s="9"/>
      <c r="P1709" s="9"/>
      <c r="Q1709" s="9"/>
      <c r="R1709" s="9"/>
      <c r="S1709" s="9"/>
    </row>
    <row r="1710" spans="1:19" x14ac:dyDescent="0.2">
      <c r="A1710" s="4" t="s">
        <v>7161</v>
      </c>
      <c r="B1710" s="9" t="s">
        <v>2443</v>
      </c>
      <c r="C1710" s="9"/>
      <c r="D1710" s="9" t="s">
        <v>7162</v>
      </c>
      <c r="E1710" s="9" t="s">
        <v>4785</v>
      </c>
      <c r="F1710" s="9" t="s">
        <v>7163</v>
      </c>
      <c r="G1710" s="9" t="s">
        <v>7164</v>
      </c>
      <c r="H1710" s="9" t="s">
        <v>7165</v>
      </c>
      <c r="I1710" s="9" t="s">
        <v>7166</v>
      </c>
      <c r="J1710" s="9"/>
      <c r="K1710" s="9"/>
      <c r="L1710" s="9" t="s">
        <v>7167</v>
      </c>
      <c r="M1710" s="9"/>
      <c r="N1710" s="9"/>
      <c r="O1710" s="9"/>
      <c r="P1710" s="9"/>
      <c r="Q1710" s="9"/>
      <c r="R1710" s="9"/>
      <c r="S1710" s="9"/>
    </row>
    <row r="1711" spans="1:19" x14ac:dyDescent="0.2">
      <c r="A1711" s="4" t="s">
        <v>7168</v>
      </c>
      <c r="B1711" s="9" t="s">
        <v>2443</v>
      </c>
      <c r="C1711" s="9"/>
      <c r="D1711" s="9" t="s">
        <v>7169</v>
      </c>
      <c r="E1711" s="9"/>
      <c r="F1711" s="9" t="s">
        <v>4785</v>
      </c>
      <c r="G1711" s="9"/>
      <c r="H1711" s="9" t="s">
        <v>7170</v>
      </c>
      <c r="I1711" s="9" t="s">
        <v>7171</v>
      </c>
      <c r="J1711" s="9" t="s">
        <v>7172</v>
      </c>
      <c r="K1711" s="9"/>
      <c r="L1711" s="9"/>
      <c r="M1711" s="9" t="s">
        <v>7173</v>
      </c>
      <c r="N1711" s="9"/>
      <c r="O1711" s="9"/>
      <c r="P1711" s="9"/>
      <c r="Q1711" s="9"/>
      <c r="R1711" s="9"/>
      <c r="S1711" s="9"/>
    </row>
    <row r="1712" spans="1:19" x14ac:dyDescent="0.2">
      <c r="A1712" s="4" t="s">
        <v>7174</v>
      </c>
      <c r="B1712" s="9" t="s">
        <v>2443</v>
      </c>
      <c r="C1712" s="9"/>
      <c r="D1712" s="9" t="s">
        <v>7175</v>
      </c>
      <c r="E1712" s="9"/>
      <c r="F1712" s="9" t="s">
        <v>7176</v>
      </c>
      <c r="G1712" s="9" t="s">
        <v>5615</v>
      </c>
      <c r="H1712" s="9"/>
      <c r="I1712" s="9" t="s">
        <v>7177</v>
      </c>
      <c r="J1712" s="9" t="s">
        <v>7178</v>
      </c>
      <c r="K1712" s="9"/>
      <c r="L1712" s="9"/>
      <c r="M1712" s="9"/>
      <c r="N1712" s="9"/>
      <c r="O1712" s="9"/>
      <c r="P1712" s="9"/>
      <c r="Q1712" s="9"/>
      <c r="R1712" s="9"/>
      <c r="S1712" s="9"/>
    </row>
    <row r="1713" spans="1:19" x14ac:dyDescent="0.2">
      <c r="A1713" s="4" t="s">
        <v>7179</v>
      </c>
      <c r="B1713" s="9" t="s">
        <v>43</v>
      </c>
      <c r="C1713" s="9"/>
      <c r="D1713" s="9" t="s">
        <v>7180</v>
      </c>
      <c r="E1713" s="9"/>
      <c r="F1713" s="9" t="s">
        <v>7181</v>
      </c>
      <c r="G1713" s="9"/>
      <c r="H1713" s="9" t="s">
        <v>7182</v>
      </c>
      <c r="I1713" s="9" t="s">
        <v>7183</v>
      </c>
      <c r="J1713" s="9" t="s">
        <v>7184</v>
      </c>
      <c r="K1713" s="9"/>
      <c r="L1713" s="9"/>
      <c r="M1713" s="9"/>
      <c r="N1713" s="9"/>
      <c r="O1713" s="9"/>
      <c r="P1713" s="9"/>
      <c r="Q1713" s="9"/>
      <c r="R1713" s="9"/>
      <c r="S1713" s="9"/>
    </row>
    <row r="1714" spans="1:19" x14ac:dyDescent="0.2">
      <c r="A1714" s="4" t="s">
        <v>7185</v>
      </c>
      <c r="B1714" s="9" t="s">
        <v>147</v>
      </c>
      <c r="C1714" s="9"/>
      <c r="D1714" s="9" t="s">
        <v>7186</v>
      </c>
      <c r="E1714" s="9"/>
      <c r="F1714" s="9" t="s">
        <v>7187</v>
      </c>
      <c r="G1714" s="9"/>
      <c r="H1714" s="9"/>
      <c r="I1714" s="9" t="s">
        <v>7188</v>
      </c>
      <c r="J1714" s="9" t="s">
        <v>7189</v>
      </c>
      <c r="K1714" s="9"/>
      <c r="L1714" s="9"/>
      <c r="M1714" s="9" t="s">
        <v>7190</v>
      </c>
      <c r="N1714" s="9"/>
      <c r="O1714" s="9"/>
      <c r="P1714" s="9"/>
      <c r="Q1714" s="9"/>
      <c r="R1714" s="9"/>
      <c r="S1714" s="9"/>
    </row>
    <row r="1715" spans="1:19" x14ac:dyDescent="0.2">
      <c r="A1715" s="4" t="s">
        <v>7191</v>
      </c>
      <c r="B1715" s="9" t="s">
        <v>43</v>
      </c>
      <c r="C1715" s="9"/>
      <c r="D1715" s="9" t="s">
        <v>7192</v>
      </c>
      <c r="E1715" s="9"/>
      <c r="F1715" s="9" t="s">
        <v>3327</v>
      </c>
      <c r="G1715" s="9"/>
      <c r="H1715" s="9" t="s">
        <v>7193</v>
      </c>
      <c r="I1715" s="9" t="s">
        <v>7194</v>
      </c>
      <c r="J1715" s="9" t="s">
        <v>7195</v>
      </c>
      <c r="K1715" s="9"/>
      <c r="L1715" s="9"/>
      <c r="M1715" s="9"/>
      <c r="N1715" s="9"/>
      <c r="O1715" s="9"/>
      <c r="P1715" s="9"/>
      <c r="Q1715" s="9"/>
      <c r="R1715" s="9"/>
      <c r="S1715" s="9"/>
    </row>
    <row r="1716" spans="1:19" x14ac:dyDescent="0.2">
      <c r="A1716" s="4" t="s">
        <v>7196</v>
      </c>
      <c r="B1716" s="9" t="s">
        <v>147</v>
      </c>
      <c r="C1716" s="9"/>
      <c r="D1716" s="9" t="s">
        <v>7197</v>
      </c>
      <c r="E1716" s="9" t="s">
        <v>2584</v>
      </c>
      <c r="F1716" s="9"/>
      <c r="G1716" s="9" t="s">
        <v>7198</v>
      </c>
      <c r="H1716" s="9" t="s">
        <v>7199</v>
      </c>
      <c r="I1716" s="9" t="s">
        <v>7200</v>
      </c>
      <c r="J1716" s="9"/>
      <c r="K1716" s="9"/>
      <c r="L1716" s="9" t="s">
        <v>7201</v>
      </c>
      <c r="M1716" s="9"/>
      <c r="N1716" s="9"/>
      <c r="O1716" s="9"/>
      <c r="P1716" s="9"/>
      <c r="Q1716" s="9"/>
      <c r="R1716" s="9"/>
      <c r="S1716" s="9"/>
    </row>
    <row r="1717" spans="1:19" x14ac:dyDescent="0.2">
      <c r="A1717" s="4" t="s">
        <v>7202</v>
      </c>
      <c r="B1717" s="9" t="s">
        <v>43</v>
      </c>
      <c r="C1717" s="9"/>
      <c r="D1717" s="9" t="s">
        <v>7203</v>
      </c>
      <c r="E1717" s="9"/>
      <c r="F1717" s="9" t="s">
        <v>2915</v>
      </c>
      <c r="G1717" s="9"/>
      <c r="H1717" s="9" t="s">
        <v>7204</v>
      </c>
      <c r="I1717" s="9" t="s">
        <v>7205</v>
      </c>
      <c r="J1717" s="9" t="s">
        <v>7206</v>
      </c>
      <c r="K1717" s="9"/>
      <c r="L1717" s="9"/>
      <c r="M1717" s="9"/>
      <c r="N1717" s="9"/>
      <c r="O1717" s="9"/>
      <c r="P1717" s="9"/>
      <c r="Q1717" s="9"/>
      <c r="R1717" s="9"/>
      <c r="S1717" s="9"/>
    </row>
    <row r="1718" spans="1:19" x14ac:dyDescent="0.2">
      <c r="A1718" s="4" t="s">
        <v>7207</v>
      </c>
      <c r="B1718" s="9" t="s">
        <v>2443</v>
      </c>
      <c r="C1718" s="9"/>
      <c r="D1718" s="9" t="s">
        <v>7208</v>
      </c>
      <c r="E1718" s="9"/>
      <c r="F1718" s="9" t="s">
        <v>3078</v>
      </c>
      <c r="G1718" s="9" t="s">
        <v>7209</v>
      </c>
      <c r="H1718" s="9" t="s">
        <v>7210</v>
      </c>
      <c r="I1718" s="9" t="s">
        <v>7211</v>
      </c>
      <c r="J1718" s="9"/>
      <c r="K1718" s="9"/>
      <c r="L1718" s="9" t="s">
        <v>4847</v>
      </c>
      <c r="M1718" s="9"/>
      <c r="N1718" s="9"/>
      <c r="O1718" s="9"/>
      <c r="P1718" s="9"/>
      <c r="Q1718" s="9"/>
      <c r="R1718" s="9"/>
      <c r="S1718" s="9"/>
    </row>
    <row r="1719" spans="1:19" x14ac:dyDescent="0.2">
      <c r="A1719" s="4" t="s">
        <v>7212</v>
      </c>
      <c r="B1719" s="9" t="s">
        <v>43</v>
      </c>
      <c r="C1719" s="9"/>
      <c r="D1719" s="9" t="s">
        <v>7213</v>
      </c>
      <c r="E1719" s="9"/>
      <c r="F1719" s="9" t="s">
        <v>7214</v>
      </c>
      <c r="G1719" s="9" t="s">
        <v>7215</v>
      </c>
      <c r="H1719" s="9"/>
      <c r="I1719" s="9" t="s">
        <v>7216</v>
      </c>
      <c r="J1719" s="9" t="s">
        <v>7217</v>
      </c>
      <c r="K1719" s="9"/>
      <c r="L1719" s="9"/>
      <c r="M1719" s="9"/>
      <c r="N1719" s="9"/>
      <c r="O1719" s="9"/>
      <c r="P1719" s="9"/>
      <c r="Q1719" s="9"/>
      <c r="R1719" s="9"/>
      <c r="S1719" s="9"/>
    </row>
    <row r="1720" spans="1:19" x14ac:dyDescent="0.2">
      <c r="A1720" s="4" t="s">
        <v>7218</v>
      </c>
      <c r="B1720" s="9" t="s">
        <v>2443</v>
      </c>
      <c r="C1720" s="9"/>
      <c r="D1720" s="9" t="s">
        <v>7219</v>
      </c>
      <c r="E1720" s="9" t="s">
        <v>7220</v>
      </c>
      <c r="F1720" s="9" t="s">
        <v>7221</v>
      </c>
      <c r="G1720" s="9" t="s">
        <v>7222</v>
      </c>
      <c r="H1720" s="9" t="s">
        <v>7220</v>
      </c>
      <c r="I1720" s="9" t="s">
        <v>7223</v>
      </c>
      <c r="J1720" s="9" t="s">
        <v>7224</v>
      </c>
      <c r="K1720" s="9"/>
      <c r="L1720" s="9" t="s">
        <v>7220</v>
      </c>
      <c r="M1720" s="9" t="s">
        <v>7220</v>
      </c>
      <c r="N1720" s="9" t="s">
        <v>7220</v>
      </c>
      <c r="O1720" s="9" t="s">
        <v>7220</v>
      </c>
      <c r="P1720" s="9" t="s">
        <v>7220</v>
      </c>
      <c r="Q1720" s="9" t="s">
        <v>7220</v>
      </c>
      <c r="R1720" s="9"/>
      <c r="S1720" s="9"/>
    </row>
    <row r="1721" spans="1:19" x14ac:dyDescent="0.2">
      <c r="A1721" s="4" t="s">
        <v>7225</v>
      </c>
      <c r="B1721" s="9" t="s">
        <v>43</v>
      </c>
      <c r="C1721" s="9"/>
      <c r="D1721" s="9" t="s">
        <v>7226</v>
      </c>
      <c r="E1721" s="9"/>
      <c r="F1721" s="9" t="s">
        <v>3410</v>
      </c>
      <c r="G1721" s="9"/>
      <c r="H1721" s="9"/>
      <c r="I1721" s="9" t="s">
        <v>7227</v>
      </c>
      <c r="J1721" s="9" t="s">
        <v>7228</v>
      </c>
      <c r="K1721" s="9"/>
      <c r="L1721" s="9"/>
      <c r="M1721" s="9"/>
      <c r="N1721" s="9"/>
      <c r="O1721" s="9"/>
      <c r="P1721" s="9"/>
      <c r="Q1721" s="9"/>
      <c r="R1721" s="9"/>
      <c r="S1721" s="9"/>
    </row>
    <row r="1722" spans="1:19" x14ac:dyDescent="0.2">
      <c r="A1722" s="4" t="s">
        <v>7229</v>
      </c>
      <c r="B1722" s="9" t="s">
        <v>43</v>
      </c>
      <c r="C1722" s="9"/>
      <c r="D1722" s="9" t="s">
        <v>7230</v>
      </c>
      <c r="E1722" s="9" t="s">
        <v>2524</v>
      </c>
      <c r="F1722" s="9"/>
      <c r="G1722" s="9" t="s">
        <v>3060</v>
      </c>
      <c r="H1722" s="9" t="s">
        <v>7231</v>
      </c>
      <c r="I1722" s="9" t="s">
        <v>7232</v>
      </c>
      <c r="J1722" s="9"/>
      <c r="K1722" s="9"/>
      <c r="L1722" s="9"/>
      <c r="M1722" s="9"/>
      <c r="N1722" s="9"/>
      <c r="O1722" s="9"/>
      <c r="P1722" s="9"/>
      <c r="Q1722" s="9"/>
      <c r="R1722" s="9"/>
      <c r="S1722" s="9"/>
    </row>
    <row r="1723" spans="1:19" x14ac:dyDescent="0.2">
      <c r="A1723" s="4" t="s">
        <v>7233</v>
      </c>
      <c r="B1723" s="9" t="s">
        <v>128</v>
      </c>
      <c r="C1723" s="9" t="s">
        <v>2699</v>
      </c>
      <c r="D1723" s="9" t="s">
        <v>7234</v>
      </c>
      <c r="E1723" s="9"/>
      <c r="F1723" s="9" t="s">
        <v>7235</v>
      </c>
      <c r="G1723" s="9"/>
      <c r="H1723" s="9"/>
      <c r="I1723" s="9" t="s">
        <v>7236</v>
      </c>
      <c r="J1723" s="9" t="s">
        <v>7237</v>
      </c>
      <c r="K1723" s="9"/>
      <c r="L1723" s="9" t="s">
        <v>7238</v>
      </c>
      <c r="M1723" s="9" t="s">
        <v>7239</v>
      </c>
      <c r="N1723" s="9"/>
      <c r="O1723" s="9"/>
      <c r="P1723" s="9"/>
      <c r="Q1723" s="9"/>
      <c r="R1723" s="9"/>
      <c r="S1723" s="9"/>
    </row>
    <row r="1724" spans="1:19" x14ac:dyDescent="0.2">
      <c r="A1724" s="4" t="s">
        <v>7240</v>
      </c>
      <c r="B1724" s="9" t="s">
        <v>43</v>
      </c>
      <c r="C1724" s="9"/>
      <c r="D1724" s="9" t="s">
        <v>7241</v>
      </c>
      <c r="E1724" s="9"/>
      <c r="F1724" s="9" t="s">
        <v>2498</v>
      </c>
      <c r="G1724" s="9" t="s">
        <v>3530</v>
      </c>
      <c r="H1724" s="9"/>
      <c r="I1724" s="9" t="s">
        <v>7242</v>
      </c>
      <c r="J1724" s="9" t="s">
        <v>7243</v>
      </c>
      <c r="K1724" s="9"/>
      <c r="L1724" s="9"/>
      <c r="M1724" s="9"/>
      <c r="N1724" s="9"/>
      <c r="O1724" s="9"/>
      <c r="P1724" s="9"/>
      <c r="Q1724" s="9"/>
      <c r="R1724" s="9"/>
      <c r="S1724" s="9"/>
    </row>
    <row r="1725" spans="1:19" x14ac:dyDescent="0.2">
      <c r="A1725" s="4" t="s">
        <v>7244</v>
      </c>
      <c r="B1725" s="9" t="s">
        <v>128</v>
      </c>
      <c r="C1725" s="9" t="s">
        <v>3822</v>
      </c>
      <c r="D1725" s="9" t="s">
        <v>7245</v>
      </c>
      <c r="E1725" s="9" t="s">
        <v>6736</v>
      </c>
      <c r="F1725" s="9"/>
      <c r="G1725" s="9" t="s">
        <v>5111</v>
      </c>
      <c r="H1725" s="9" t="s">
        <v>7246</v>
      </c>
      <c r="I1725" s="9" t="s">
        <v>7247</v>
      </c>
      <c r="J1725" s="9" t="s">
        <v>7248</v>
      </c>
      <c r="K1725" s="9"/>
      <c r="L1725" s="9" t="s">
        <v>7249</v>
      </c>
      <c r="M1725" s="9"/>
      <c r="N1725" s="9"/>
      <c r="O1725" s="9"/>
      <c r="P1725" s="9"/>
      <c r="Q1725" s="9"/>
      <c r="R1725" s="9"/>
      <c r="S1725" s="9"/>
    </row>
    <row r="1726" spans="1:19" x14ac:dyDescent="0.2">
      <c r="A1726" s="4" t="s">
        <v>7250</v>
      </c>
      <c r="B1726" s="9" t="s">
        <v>128</v>
      </c>
      <c r="C1726" s="9" t="s">
        <v>2789</v>
      </c>
      <c r="D1726" s="9" t="s">
        <v>7251</v>
      </c>
      <c r="E1726" s="9" t="s">
        <v>7252</v>
      </c>
      <c r="F1726" s="9" t="s">
        <v>7253</v>
      </c>
      <c r="G1726" s="9" t="s">
        <v>7254</v>
      </c>
      <c r="H1726" s="9" t="s">
        <v>7255</v>
      </c>
      <c r="I1726" s="9" t="s">
        <v>7256</v>
      </c>
      <c r="J1726" s="9" t="s">
        <v>7257</v>
      </c>
      <c r="K1726" s="9"/>
      <c r="L1726" s="9" t="s">
        <v>7258</v>
      </c>
      <c r="M1726" s="9" t="s">
        <v>7259</v>
      </c>
      <c r="N1726" s="9"/>
      <c r="O1726" s="9"/>
      <c r="P1726" s="9"/>
      <c r="Q1726" s="9"/>
      <c r="R1726" s="9"/>
      <c r="S1726" s="9"/>
    </row>
    <row r="1727" spans="1:19" x14ac:dyDescent="0.2">
      <c r="A1727" s="4" t="s">
        <v>7260</v>
      </c>
      <c r="B1727" s="9" t="s">
        <v>43</v>
      </c>
      <c r="C1727" s="9"/>
      <c r="D1727" s="9" t="s">
        <v>7261</v>
      </c>
      <c r="E1727" s="9"/>
      <c r="F1727" s="9" t="s">
        <v>7262</v>
      </c>
      <c r="G1727" s="9"/>
      <c r="H1727" s="9"/>
      <c r="I1727" s="9" t="s">
        <v>7263</v>
      </c>
      <c r="J1727" s="9" t="s">
        <v>7264</v>
      </c>
      <c r="K1727" s="9"/>
      <c r="L1727" s="9"/>
      <c r="M1727" s="9"/>
      <c r="N1727" s="9"/>
      <c r="O1727" s="9"/>
      <c r="P1727" s="9"/>
      <c r="Q1727" s="9"/>
      <c r="R1727" s="9"/>
      <c r="S1727" s="9"/>
    </row>
    <row r="1728" spans="1:19" x14ac:dyDescent="0.2">
      <c r="A1728" s="4" t="s">
        <v>7265</v>
      </c>
      <c r="B1728" s="9" t="s">
        <v>32</v>
      </c>
      <c r="C1728" s="9"/>
      <c r="D1728" s="9" t="s">
        <v>7266</v>
      </c>
      <c r="E1728" s="9" t="s">
        <v>7267</v>
      </c>
      <c r="F1728" s="9"/>
      <c r="G1728" s="9" t="s">
        <v>7268</v>
      </c>
      <c r="H1728" s="9" t="s">
        <v>7269</v>
      </c>
      <c r="I1728" s="9" t="s">
        <v>7270</v>
      </c>
      <c r="J1728" s="9"/>
      <c r="K1728" s="9"/>
      <c r="L1728" s="9" t="s">
        <v>7271</v>
      </c>
      <c r="M1728" s="9"/>
      <c r="N1728" s="9"/>
      <c r="O1728" s="9"/>
      <c r="P1728" s="9"/>
      <c r="Q1728" s="9"/>
      <c r="R1728" s="9"/>
      <c r="S1728" s="9"/>
    </row>
    <row r="1729" spans="1:19" x14ac:dyDescent="0.2">
      <c r="A1729" s="4" t="s">
        <v>7272</v>
      </c>
      <c r="B1729" s="9" t="s">
        <v>147</v>
      </c>
      <c r="C1729" s="9"/>
      <c r="D1729" s="9" t="s">
        <v>7273</v>
      </c>
      <c r="E1729" s="9" t="s">
        <v>7274</v>
      </c>
      <c r="F1729" s="9"/>
      <c r="G1729" s="9"/>
      <c r="H1729" s="9" t="s">
        <v>7275</v>
      </c>
      <c r="I1729" s="9" t="s">
        <v>7276</v>
      </c>
      <c r="J1729" s="9"/>
      <c r="K1729" s="9"/>
      <c r="L1729" s="9"/>
      <c r="M1729" s="9"/>
      <c r="N1729" s="9"/>
      <c r="O1729" s="9"/>
      <c r="P1729" s="9"/>
      <c r="Q1729" s="9"/>
      <c r="R1729" s="9"/>
      <c r="S1729" s="9"/>
    </row>
    <row r="1730" spans="1:19" x14ac:dyDescent="0.2">
      <c r="A1730" s="4" t="s">
        <v>7277</v>
      </c>
      <c r="B1730" s="9" t="s">
        <v>128</v>
      </c>
      <c r="C1730" s="9"/>
      <c r="D1730" s="9" t="s">
        <v>7278</v>
      </c>
      <c r="E1730" s="9"/>
      <c r="F1730" s="9" t="s">
        <v>3711</v>
      </c>
      <c r="G1730" s="9" t="s">
        <v>7279</v>
      </c>
      <c r="H1730" s="9"/>
      <c r="I1730" s="9" t="s">
        <v>7280</v>
      </c>
      <c r="J1730" s="9" t="s">
        <v>7281</v>
      </c>
      <c r="K1730" s="9"/>
      <c r="L1730" s="9"/>
      <c r="M1730" s="9"/>
      <c r="N1730" s="9"/>
      <c r="O1730" s="9"/>
      <c r="P1730" s="9"/>
      <c r="Q1730" s="9"/>
      <c r="R1730" s="9"/>
      <c r="S1730" s="9"/>
    </row>
    <row r="1731" spans="1:19" x14ac:dyDescent="0.2">
      <c r="A1731" s="4" t="s">
        <v>7282</v>
      </c>
      <c r="B1731" s="9" t="s">
        <v>2443</v>
      </c>
      <c r="C1731" s="9"/>
      <c r="D1731" s="9" t="s">
        <v>7283</v>
      </c>
      <c r="E1731" s="9" t="s">
        <v>4785</v>
      </c>
      <c r="F1731" s="9"/>
      <c r="G1731" s="9"/>
      <c r="H1731" s="9" t="s">
        <v>7284</v>
      </c>
      <c r="I1731" s="9" t="s">
        <v>7285</v>
      </c>
      <c r="J1731" s="9"/>
      <c r="K1731" s="9"/>
      <c r="L1731" s="9" t="s">
        <v>7286</v>
      </c>
      <c r="M1731" s="9"/>
      <c r="N1731" s="9"/>
      <c r="O1731" s="9"/>
      <c r="P1731" s="9"/>
      <c r="Q1731" s="9"/>
      <c r="R1731" s="9"/>
      <c r="S1731" s="9"/>
    </row>
    <row r="1732" spans="1:19" x14ac:dyDescent="0.2">
      <c r="A1732" s="4" t="s">
        <v>7287</v>
      </c>
      <c r="B1732" s="9" t="s">
        <v>128</v>
      </c>
      <c r="C1732" s="9" t="s">
        <v>2789</v>
      </c>
      <c r="D1732" s="9" t="s">
        <v>7288</v>
      </c>
      <c r="E1732" s="9"/>
      <c r="F1732" s="9" t="s">
        <v>4785</v>
      </c>
      <c r="G1732" s="9"/>
      <c r="H1732" s="9" t="s">
        <v>7289</v>
      </c>
      <c r="I1732" s="9" t="s">
        <v>7290</v>
      </c>
      <c r="J1732" s="9" t="s">
        <v>7291</v>
      </c>
      <c r="K1732" s="9"/>
      <c r="L1732" s="9"/>
      <c r="M1732" s="9"/>
      <c r="N1732" s="9"/>
      <c r="O1732" s="9"/>
      <c r="P1732" s="9"/>
      <c r="Q1732" s="9"/>
      <c r="R1732" s="9"/>
      <c r="S1732" s="9"/>
    </row>
    <row r="1733" spans="1:19" x14ac:dyDescent="0.2">
      <c r="A1733" s="4" t="s">
        <v>7292</v>
      </c>
      <c r="B1733" s="9" t="s">
        <v>32</v>
      </c>
      <c r="C1733" s="9"/>
      <c r="D1733" s="9" t="s">
        <v>7293</v>
      </c>
      <c r="E1733" s="9"/>
      <c r="F1733" s="9" t="s">
        <v>2619</v>
      </c>
      <c r="G1733" s="9" t="s">
        <v>7294</v>
      </c>
      <c r="H1733" s="9" t="s">
        <v>7295</v>
      </c>
      <c r="I1733" s="9" t="s">
        <v>7296</v>
      </c>
      <c r="J1733" s="9" t="s">
        <v>7297</v>
      </c>
      <c r="K1733" s="9"/>
      <c r="L1733" s="9"/>
      <c r="M1733" s="9"/>
      <c r="N1733" s="9"/>
      <c r="O1733" s="9"/>
      <c r="P1733" s="9"/>
      <c r="Q1733" s="9"/>
      <c r="R1733" s="9"/>
      <c r="S1733" s="9"/>
    </row>
    <row r="1734" spans="1:19" x14ac:dyDescent="0.2">
      <c r="A1734" s="4" t="s">
        <v>7298</v>
      </c>
      <c r="B1734" s="9" t="s">
        <v>128</v>
      </c>
      <c r="C1734" s="9" t="s">
        <v>2699</v>
      </c>
      <c r="D1734" s="9" t="s">
        <v>7299</v>
      </c>
      <c r="E1734" s="9"/>
      <c r="F1734" s="9" t="s">
        <v>4785</v>
      </c>
      <c r="G1734" s="9"/>
      <c r="H1734" s="9" t="s">
        <v>7300</v>
      </c>
      <c r="I1734" s="9" t="s">
        <v>7301</v>
      </c>
      <c r="J1734" s="9" t="s">
        <v>7302</v>
      </c>
      <c r="K1734" s="9"/>
      <c r="L1734" s="9" t="s">
        <v>7303</v>
      </c>
      <c r="M1734" s="9" t="s">
        <v>6259</v>
      </c>
      <c r="N1734" s="9"/>
      <c r="O1734" s="9"/>
      <c r="P1734" s="9"/>
      <c r="Q1734" s="9"/>
      <c r="R1734" s="9"/>
      <c r="S1734" s="9"/>
    </row>
    <row r="1735" spans="1:19" x14ac:dyDescent="0.2">
      <c r="A1735" s="4" t="s">
        <v>7304</v>
      </c>
      <c r="B1735" s="9" t="s">
        <v>32</v>
      </c>
      <c r="C1735" s="9"/>
      <c r="D1735" s="9" t="s">
        <v>7305</v>
      </c>
      <c r="E1735" s="9" t="s">
        <v>7306</v>
      </c>
      <c r="F1735" s="9" t="s">
        <v>7307</v>
      </c>
      <c r="G1735" s="9"/>
      <c r="H1735" s="9" t="s">
        <v>7308</v>
      </c>
      <c r="I1735" s="9" t="s">
        <v>7309</v>
      </c>
      <c r="J1735" s="9" t="s">
        <v>7310</v>
      </c>
      <c r="K1735" s="9"/>
      <c r="L1735" s="9"/>
      <c r="M1735" s="9" t="s">
        <v>7311</v>
      </c>
      <c r="N1735" s="9"/>
      <c r="O1735" s="9"/>
      <c r="P1735" s="9"/>
      <c r="Q1735" s="9"/>
      <c r="R1735" s="9"/>
      <c r="S1735" s="9"/>
    </row>
    <row r="1736" spans="1:19" x14ac:dyDescent="0.2">
      <c r="A1736" s="4" t="s">
        <v>7312</v>
      </c>
      <c r="B1736" s="9" t="s">
        <v>43</v>
      </c>
      <c r="C1736" s="9"/>
      <c r="D1736" s="9" t="s">
        <v>7313</v>
      </c>
      <c r="E1736" s="9"/>
      <c r="F1736" s="9" t="s">
        <v>43</v>
      </c>
      <c r="G1736" s="9"/>
      <c r="H1736" s="9" t="s">
        <v>7308</v>
      </c>
      <c r="I1736" s="9" t="s">
        <v>7314</v>
      </c>
      <c r="J1736" s="9" t="s">
        <v>7315</v>
      </c>
      <c r="K1736" s="9"/>
      <c r="L1736" s="9"/>
      <c r="M1736" s="9"/>
      <c r="N1736" s="9"/>
      <c r="O1736" s="9"/>
      <c r="P1736" s="9"/>
      <c r="Q1736" s="9"/>
      <c r="R1736" s="9"/>
      <c r="S1736" s="9"/>
    </row>
    <row r="1737" spans="1:19" x14ac:dyDescent="0.2">
      <c r="A1737" s="4" t="s">
        <v>7316</v>
      </c>
      <c r="B1737" s="9" t="s">
        <v>128</v>
      </c>
      <c r="C1737" s="9" t="s">
        <v>7317</v>
      </c>
      <c r="D1737" s="9" t="s">
        <v>7318</v>
      </c>
      <c r="E1737" s="9" t="s">
        <v>7319</v>
      </c>
      <c r="F1737" s="9" t="s">
        <v>5242</v>
      </c>
      <c r="G1737" s="9" t="s">
        <v>7320</v>
      </c>
      <c r="H1737" s="9" t="s">
        <v>7321</v>
      </c>
      <c r="I1737" s="9" t="s">
        <v>7322</v>
      </c>
      <c r="J1737" s="9" t="s">
        <v>7323</v>
      </c>
      <c r="K1737" s="9"/>
      <c r="L1737" s="9"/>
      <c r="M1737" s="9" t="s">
        <v>7324</v>
      </c>
      <c r="N1737" s="9"/>
      <c r="O1737" s="9"/>
      <c r="P1737" s="9"/>
      <c r="Q1737" s="9"/>
      <c r="R1737" s="9"/>
      <c r="S1737" s="9"/>
    </row>
    <row r="1738" spans="1:19" x14ac:dyDescent="0.2">
      <c r="A1738" s="4" t="s">
        <v>7325</v>
      </c>
      <c r="B1738" s="9" t="s">
        <v>43</v>
      </c>
      <c r="C1738" s="9"/>
      <c r="D1738" s="9" t="s">
        <v>7326</v>
      </c>
      <c r="E1738" s="9"/>
      <c r="F1738" s="9" t="s">
        <v>43</v>
      </c>
      <c r="G1738" s="9"/>
      <c r="H1738" s="9" t="s">
        <v>6236</v>
      </c>
      <c r="I1738" s="9" t="s">
        <v>7327</v>
      </c>
      <c r="J1738" s="9" t="s">
        <v>7328</v>
      </c>
      <c r="K1738" s="9"/>
      <c r="L1738" s="9"/>
      <c r="M1738" s="9"/>
      <c r="N1738" s="9"/>
      <c r="O1738" s="9"/>
      <c r="P1738" s="9"/>
      <c r="Q1738" s="9"/>
      <c r="R1738" s="9"/>
      <c r="S1738" s="9"/>
    </row>
    <row r="1739" spans="1:19" x14ac:dyDescent="0.2">
      <c r="A1739" s="4" t="s">
        <v>7329</v>
      </c>
      <c r="B1739" s="9" t="s">
        <v>43</v>
      </c>
      <c r="C1739" s="9"/>
      <c r="D1739" s="9" t="s">
        <v>7330</v>
      </c>
      <c r="E1739" s="9"/>
      <c r="F1739" s="9" t="s">
        <v>7331</v>
      </c>
      <c r="G1739" s="9" t="s">
        <v>7332</v>
      </c>
      <c r="H1739" s="9" t="s">
        <v>7333</v>
      </c>
      <c r="I1739" s="9" t="s">
        <v>7334</v>
      </c>
      <c r="J1739" s="9" t="s">
        <v>7335</v>
      </c>
      <c r="K1739" s="9"/>
      <c r="L1739" s="9"/>
      <c r="M1739" s="9"/>
      <c r="N1739" s="9"/>
      <c r="O1739" s="9"/>
      <c r="P1739" s="9"/>
      <c r="Q1739" s="9"/>
      <c r="R1739" s="9"/>
      <c r="S1739" s="9"/>
    </row>
    <row r="1740" spans="1:19" x14ac:dyDescent="0.2">
      <c r="A1740" s="4" t="s">
        <v>7336</v>
      </c>
      <c r="B1740" s="9" t="s">
        <v>2443</v>
      </c>
      <c r="C1740" s="9"/>
      <c r="D1740" s="9" t="s">
        <v>7337</v>
      </c>
      <c r="E1740" s="9"/>
      <c r="F1740" s="9" t="s">
        <v>2644</v>
      </c>
      <c r="G1740" s="9" t="s">
        <v>4982</v>
      </c>
      <c r="H1740" s="9" t="s">
        <v>7338</v>
      </c>
      <c r="I1740" s="9" t="s">
        <v>7339</v>
      </c>
      <c r="J1740" s="9" t="s">
        <v>7340</v>
      </c>
      <c r="K1740" s="9"/>
      <c r="L1740" s="9"/>
      <c r="M1740" s="9" t="s">
        <v>6896</v>
      </c>
      <c r="N1740" s="9"/>
      <c r="O1740" s="9"/>
      <c r="P1740" s="9"/>
      <c r="Q1740" s="9"/>
      <c r="R1740" s="9"/>
      <c r="S1740" s="9"/>
    </row>
    <row r="1741" spans="1:19" x14ac:dyDescent="0.2">
      <c r="A1741" s="4" t="s">
        <v>7341</v>
      </c>
      <c r="B1741" s="9" t="s">
        <v>43</v>
      </c>
      <c r="C1741" s="9"/>
      <c r="D1741" s="9" t="s">
        <v>7342</v>
      </c>
      <c r="E1741" s="9" t="s">
        <v>7343</v>
      </c>
      <c r="F1741" s="9"/>
      <c r="G1741" s="9"/>
      <c r="H1741" s="9" t="s">
        <v>7344</v>
      </c>
      <c r="I1741" s="9" t="s">
        <v>7345</v>
      </c>
      <c r="J1741" s="9"/>
      <c r="K1741" s="9"/>
      <c r="L1741" s="9"/>
      <c r="M1741" s="9"/>
      <c r="N1741" s="9"/>
      <c r="O1741" s="9"/>
      <c r="P1741" s="9"/>
      <c r="Q1741" s="9"/>
      <c r="R1741" s="9"/>
      <c r="S1741" s="9"/>
    </row>
    <row r="1742" spans="1:19" x14ac:dyDescent="0.2">
      <c r="A1742" s="4" t="s">
        <v>7346</v>
      </c>
      <c r="B1742" s="9" t="s">
        <v>2443</v>
      </c>
      <c r="C1742" s="9"/>
      <c r="D1742" s="9" t="s">
        <v>7347</v>
      </c>
      <c r="E1742" s="9"/>
      <c r="F1742" s="9" t="s">
        <v>7348</v>
      </c>
      <c r="G1742" s="9"/>
      <c r="H1742" s="9" t="s">
        <v>2915</v>
      </c>
      <c r="I1742" s="9" t="s">
        <v>7349</v>
      </c>
      <c r="J1742" s="9" t="s">
        <v>7350</v>
      </c>
      <c r="K1742" s="9"/>
      <c r="L1742" s="9"/>
      <c r="M1742" s="9"/>
      <c r="N1742" s="9"/>
      <c r="O1742" s="9"/>
      <c r="P1742" s="9"/>
      <c r="Q1742" s="9"/>
      <c r="R1742" s="9"/>
      <c r="S1742" s="9"/>
    </row>
    <row r="1743" spans="1:19" x14ac:dyDescent="0.2">
      <c r="A1743" s="4" t="s">
        <v>7351</v>
      </c>
      <c r="B1743" s="9" t="s">
        <v>32</v>
      </c>
      <c r="C1743" s="9"/>
      <c r="D1743" s="9" t="s">
        <v>7352</v>
      </c>
      <c r="E1743" s="9"/>
      <c r="F1743" s="9" t="s">
        <v>7353</v>
      </c>
      <c r="G1743" s="9" t="s">
        <v>7354</v>
      </c>
      <c r="H1743" s="9" t="s">
        <v>7355</v>
      </c>
      <c r="I1743" s="9" t="s">
        <v>7356</v>
      </c>
      <c r="J1743" s="9" t="s">
        <v>7357</v>
      </c>
      <c r="K1743" s="9"/>
      <c r="L1743" s="9"/>
      <c r="M1743" s="9"/>
      <c r="N1743" s="9"/>
      <c r="O1743" s="9"/>
      <c r="P1743" s="9"/>
      <c r="Q1743" s="9"/>
      <c r="R1743" s="9"/>
      <c r="S1743" s="9"/>
    </row>
    <row r="1744" spans="1:19" x14ac:dyDescent="0.2">
      <c r="A1744" s="4" t="s">
        <v>7358</v>
      </c>
      <c r="B1744" s="9" t="s">
        <v>128</v>
      </c>
      <c r="C1744" s="9" t="s">
        <v>2789</v>
      </c>
      <c r="D1744" s="9" t="s">
        <v>7359</v>
      </c>
      <c r="E1744" s="9" t="s">
        <v>7360</v>
      </c>
      <c r="F1744" s="9" t="s">
        <v>7361</v>
      </c>
      <c r="G1744" s="9"/>
      <c r="H1744" s="9"/>
      <c r="I1744" s="9" t="s">
        <v>7362</v>
      </c>
      <c r="J1744" s="9" t="s">
        <v>7363</v>
      </c>
      <c r="K1744" s="9"/>
      <c r="L1744" s="9" t="s">
        <v>7364</v>
      </c>
      <c r="M1744" s="9"/>
      <c r="N1744" s="9"/>
      <c r="O1744" s="9"/>
      <c r="P1744" s="9"/>
      <c r="Q1744" s="9"/>
      <c r="R1744" s="9"/>
      <c r="S1744" s="9"/>
    </row>
    <row r="1745" spans="1:19" x14ac:dyDescent="0.2">
      <c r="A1745" s="4" t="s">
        <v>7365</v>
      </c>
      <c r="B1745" s="9" t="s">
        <v>128</v>
      </c>
      <c r="C1745" s="9" t="s">
        <v>2699</v>
      </c>
      <c r="D1745" s="9" t="s">
        <v>7366</v>
      </c>
      <c r="E1745" s="9"/>
      <c r="F1745" s="9" t="s">
        <v>4785</v>
      </c>
      <c r="G1745" s="9"/>
      <c r="H1745" s="9" t="s">
        <v>7367</v>
      </c>
      <c r="I1745" s="9" t="s">
        <v>7368</v>
      </c>
      <c r="J1745" s="9" t="s">
        <v>7369</v>
      </c>
      <c r="K1745" s="9"/>
      <c r="L1745" s="9"/>
      <c r="M1745" s="9" t="s">
        <v>6259</v>
      </c>
      <c r="N1745" s="9"/>
      <c r="O1745" s="9"/>
      <c r="P1745" s="9"/>
      <c r="Q1745" s="9"/>
      <c r="R1745" s="9"/>
      <c r="S1745" s="9"/>
    </row>
    <row r="1746" spans="1:19" x14ac:dyDescent="0.2">
      <c r="A1746" s="4" t="s">
        <v>7370</v>
      </c>
      <c r="B1746" s="9" t="s">
        <v>32</v>
      </c>
      <c r="C1746" s="9"/>
      <c r="D1746" s="9" t="s">
        <v>7371</v>
      </c>
      <c r="E1746" s="9"/>
      <c r="F1746" s="9" t="s">
        <v>2987</v>
      </c>
      <c r="G1746" s="9"/>
      <c r="H1746" s="9" t="s">
        <v>7372</v>
      </c>
      <c r="I1746" s="9" t="s">
        <v>7373</v>
      </c>
      <c r="J1746" s="9" t="s">
        <v>7374</v>
      </c>
      <c r="K1746" s="9"/>
      <c r="L1746" s="9"/>
      <c r="M1746" s="9"/>
      <c r="N1746" s="9"/>
      <c r="O1746" s="9"/>
      <c r="P1746" s="9"/>
      <c r="Q1746" s="9"/>
      <c r="R1746" s="9"/>
      <c r="S1746" s="9"/>
    </row>
    <row r="1747" spans="1:19" x14ac:dyDescent="0.2">
      <c r="A1747" s="4" t="s">
        <v>7375</v>
      </c>
      <c r="B1747" s="9" t="s">
        <v>32</v>
      </c>
      <c r="C1747" s="9"/>
      <c r="D1747" s="9" t="s">
        <v>7376</v>
      </c>
      <c r="E1747" s="9"/>
      <c r="F1747" s="9" t="s">
        <v>6637</v>
      </c>
      <c r="G1747" s="9" t="s">
        <v>7377</v>
      </c>
      <c r="H1747" s="9" t="s">
        <v>7378</v>
      </c>
      <c r="I1747" s="9" t="s">
        <v>7379</v>
      </c>
      <c r="J1747" s="9" t="s">
        <v>7380</v>
      </c>
      <c r="K1747" s="9"/>
      <c r="L1747" s="9"/>
      <c r="M1747" s="9"/>
      <c r="N1747" s="9"/>
      <c r="O1747" s="9"/>
      <c r="P1747" s="9"/>
      <c r="Q1747" s="9"/>
      <c r="R1747" s="9"/>
      <c r="S1747" s="9"/>
    </row>
    <row r="1748" spans="1:19" x14ac:dyDescent="0.2">
      <c r="A1748" s="4" t="s">
        <v>7381</v>
      </c>
      <c r="B1748" s="9" t="s">
        <v>2443</v>
      </c>
      <c r="C1748" s="9"/>
      <c r="D1748" s="9" t="s">
        <v>7382</v>
      </c>
      <c r="E1748" s="9" t="s">
        <v>7383</v>
      </c>
      <c r="F1748" s="9" t="s">
        <v>3628</v>
      </c>
      <c r="G1748" s="9" t="s">
        <v>7384</v>
      </c>
      <c r="H1748" s="9" t="s">
        <v>7385</v>
      </c>
      <c r="I1748" s="9" t="s">
        <v>7386</v>
      </c>
      <c r="J1748" s="9" t="s">
        <v>7387</v>
      </c>
      <c r="K1748" s="9"/>
      <c r="L1748" s="9"/>
      <c r="M1748" s="9"/>
      <c r="N1748" s="9"/>
      <c r="O1748" s="9"/>
      <c r="P1748" s="9"/>
      <c r="Q1748" s="9"/>
      <c r="R1748" s="9"/>
      <c r="S1748" s="9"/>
    </row>
    <row r="1749" spans="1:19" x14ac:dyDescent="0.2">
      <c r="A1749" s="4" t="s">
        <v>7388</v>
      </c>
      <c r="B1749" s="9" t="s">
        <v>43</v>
      </c>
      <c r="C1749" s="9"/>
      <c r="D1749" s="9" t="s">
        <v>7389</v>
      </c>
      <c r="E1749" s="9"/>
      <c r="F1749" s="9" t="s">
        <v>7390</v>
      </c>
      <c r="G1749" s="9" t="s">
        <v>7391</v>
      </c>
      <c r="H1749" s="9"/>
      <c r="I1749" s="9" t="s">
        <v>7392</v>
      </c>
      <c r="J1749" s="9" t="s">
        <v>7393</v>
      </c>
      <c r="K1749" s="9"/>
      <c r="L1749" s="9"/>
      <c r="M1749" s="9"/>
      <c r="N1749" s="9"/>
      <c r="O1749" s="9"/>
      <c r="P1749" s="9"/>
      <c r="Q1749" s="9"/>
      <c r="R1749" s="9"/>
      <c r="S1749" s="9"/>
    </row>
    <row r="1750" spans="1:19" x14ac:dyDescent="0.2">
      <c r="A1750" s="4" t="s">
        <v>7394</v>
      </c>
      <c r="B1750" s="9" t="s">
        <v>43</v>
      </c>
      <c r="C1750" s="9"/>
      <c r="D1750" s="9" t="s">
        <v>7395</v>
      </c>
      <c r="E1750" s="9"/>
      <c r="F1750" s="9" t="s">
        <v>7396</v>
      </c>
      <c r="G1750" s="9"/>
      <c r="H1750" s="9"/>
      <c r="I1750" s="9" t="s">
        <v>7397</v>
      </c>
      <c r="J1750" s="9" t="s">
        <v>7398</v>
      </c>
      <c r="K1750" s="9"/>
      <c r="L1750" s="9"/>
      <c r="M1750" s="9"/>
      <c r="N1750" s="9"/>
      <c r="O1750" s="9"/>
      <c r="P1750" s="9"/>
      <c r="Q1750" s="9"/>
      <c r="R1750" s="9"/>
      <c r="S1750" s="9"/>
    </row>
    <row r="1751" spans="1:19" x14ac:dyDescent="0.2">
      <c r="A1751" s="4" t="s">
        <v>7399</v>
      </c>
      <c r="B1751" s="9" t="s">
        <v>43</v>
      </c>
      <c r="C1751" s="9"/>
      <c r="D1751" s="9" t="s">
        <v>7400</v>
      </c>
      <c r="E1751" s="9"/>
      <c r="F1751" s="9" t="s">
        <v>2883</v>
      </c>
      <c r="G1751" s="9"/>
      <c r="H1751" s="9" t="s">
        <v>7401</v>
      </c>
      <c r="I1751" s="9" t="s">
        <v>7402</v>
      </c>
      <c r="J1751" s="9" t="s">
        <v>7403</v>
      </c>
      <c r="K1751" s="9"/>
      <c r="L1751" s="9"/>
      <c r="M1751" s="9"/>
      <c r="N1751" s="9"/>
      <c r="O1751" s="9"/>
      <c r="P1751" s="9"/>
      <c r="Q1751" s="9"/>
      <c r="R1751" s="9"/>
      <c r="S1751" s="9"/>
    </row>
    <row r="1752" spans="1:19" x14ac:dyDescent="0.2">
      <c r="A1752" s="4" t="s">
        <v>7404</v>
      </c>
      <c r="B1752" s="9" t="s">
        <v>32</v>
      </c>
      <c r="C1752" s="9"/>
      <c r="D1752" s="9" t="s">
        <v>7405</v>
      </c>
      <c r="E1752" s="9"/>
      <c r="F1752" s="9" t="s">
        <v>7406</v>
      </c>
      <c r="G1752" s="9"/>
      <c r="H1752" s="9" t="s">
        <v>7407</v>
      </c>
      <c r="I1752" s="9" t="s">
        <v>7408</v>
      </c>
      <c r="J1752" s="9" t="s">
        <v>7409</v>
      </c>
      <c r="K1752" s="9"/>
      <c r="L1752" s="9"/>
      <c r="M1752" s="9"/>
      <c r="N1752" s="9"/>
      <c r="O1752" s="9"/>
      <c r="P1752" s="9"/>
      <c r="Q1752" s="9"/>
      <c r="R1752" s="9"/>
      <c r="S1752" s="9"/>
    </row>
    <row r="1753" spans="1:19" x14ac:dyDescent="0.2">
      <c r="A1753" s="4" t="s">
        <v>7410</v>
      </c>
      <c r="B1753" s="9" t="s">
        <v>128</v>
      </c>
      <c r="C1753" s="9" t="s">
        <v>2699</v>
      </c>
      <c r="D1753" s="9" t="s">
        <v>7405</v>
      </c>
      <c r="E1753" s="9" t="s">
        <v>7411</v>
      </c>
      <c r="F1753" s="9" t="s">
        <v>7406</v>
      </c>
      <c r="G1753" s="9"/>
      <c r="H1753" s="9" t="s">
        <v>7407</v>
      </c>
      <c r="I1753" s="9" t="s">
        <v>7412</v>
      </c>
      <c r="J1753" s="9" t="s">
        <v>7413</v>
      </c>
      <c r="K1753" s="9"/>
      <c r="L1753" s="9" t="s">
        <v>7414</v>
      </c>
      <c r="M1753" s="9" t="s">
        <v>7415</v>
      </c>
      <c r="N1753" s="9"/>
      <c r="O1753" s="9"/>
      <c r="P1753" s="9"/>
      <c r="Q1753" s="9"/>
      <c r="R1753" s="9"/>
      <c r="S1753" s="9"/>
    </row>
    <row r="1754" spans="1:19" x14ac:dyDescent="0.2">
      <c r="A1754" s="4" t="s">
        <v>7416</v>
      </c>
      <c r="B1754" s="9" t="s">
        <v>128</v>
      </c>
      <c r="C1754" s="9" t="s">
        <v>2122</v>
      </c>
      <c r="D1754" s="9" t="s">
        <v>7417</v>
      </c>
      <c r="E1754" s="9" t="s">
        <v>7418</v>
      </c>
      <c r="F1754" s="9" t="s">
        <v>6184</v>
      </c>
      <c r="G1754" s="9" t="s">
        <v>2521</v>
      </c>
      <c r="H1754" s="9" t="s">
        <v>6159</v>
      </c>
      <c r="I1754" s="9" t="s">
        <v>7419</v>
      </c>
      <c r="J1754" s="9" t="s">
        <v>7420</v>
      </c>
      <c r="K1754" s="9"/>
      <c r="L1754" s="9" t="s">
        <v>7421</v>
      </c>
      <c r="M1754" s="9" t="s">
        <v>7422</v>
      </c>
      <c r="N1754" s="9"/>
      <c r="O1754" s="9"/>
      <c r="P1754" s="9"/>
      <c r="Q1754" s="9"/>
      <c r="R1754" s="9"/>
      <c r="S1754" s="9"/>
    </row>
    <row r="1755" spans="1:19" x14ac:dyDescent="0.2">
      <c r="A1755" s="4" t="s">
        <v>7423</v>
      </c>
      <c r="B1755" s="9" t="s">
        <v>43</v>
      </c>
      <c r="C1755" s="9"/>
      <c r="D1755" s="9" t="s">
        <v>7424</v>
      </c>
      <c r="E1755" s="9"/>
      <c r="F1755" s="9" t="s">
        <v>2784</v>
      </c>
      <c r="G1755" s="9"/>
      <c r="H1755" s="9"/>
      <c r="I1755" s="9" t="s">
        <v>7425</v>
      </c>
      <c r="J1755" s="9" t="s">
        <v>7426</v>
      </c>
      <c r="K1755" s="9"/>
      <c r="L1755" s="9"/>
      <c r="M1755" s="9"/>
      <c r="N1755" s="9"/>
      <c r="O1755" s="9"/>
      <c r="P1755" s="9"/>
      <c r="Q1755" s="9"/>
      <c r="R1755" s="9"/>
      <c r="S1755" s="9"/>
    </row>
    <row r="1756" spans="1:19" x14ac:dyDescent="0.2">
      <c r="A1756" s="4" t="s">
        <v>7427</v>
      </c>
      <c r="B1756" s="9" t="s">
        <v>147</v>
      </c>
      <c r="C1756" s="9"/>
      <c r="D1756" s="9" t="s">
        <v>7428</v>
      </c>
      <c r="E1756" s="9"/>
      <c r="F1756" s="9" t="s">
        <v>6304</v>
      </c>
      <c r="G1756" s="9"/>
      <c r="H1756" s="9" t="s">
        <v>3806</v>
      </c>
      <c r="I1756" s="9" t="s">
        <v>7429</v>
      </c>
      <c r="J1756" s="9" t="s">
        <v>7430</v>
      </c>
      <c r="K1756" s="9"/>
      <c r="L1756" s="9"/>
      <c r="M1756" s="9" t="s">
        <v>7431</v>
      </c>
      <c r="N1756" s="9"/>
      <c r="O1756" s="9"/>
      <c r="P1756" s="9"/>
      <c r="Q1756" s="9"/>
      <c r="R1756" s="9"/>
      <c r="S1756" s="9"/>
    </row>
    <row r="1757" spans="1:19" x14ac:dyDescent="0.2">
      <c r="A1757" s="4" t="s">
        <v>7427</v>
      </c>
      <c r="B1757" s="9" t="s">
        <v>43</v>
      </c>
      <c r="C1757" s="9"/>
      <c r="D1757" s="9" t="s">
        <v>7428</v>
      </c>
      <c r="E1757" s="9"/>
      <c r="F1757" s="9" t="s">
        <v>6304</v>
      </c>
      <c r="G1757" s="9"/>
      <c r="H1757" s="9" t="s">
        <v>3806</v>
      </c>
      <c r="I1757" s="9" t="s">
        <v>7432</v>
      </c>
      <c r="J1757" s="9" t="s">
        <v>7433</v>
      </c>
      <c r="K1757" s="9"/>
      <c r="L1757" s="9"/>
      <c r="M1757" s="9"/>
      <c r="N1757" s="9"/>
      <c r="O1757" s="9"/>
      <c r="P1757" s="9"/>
      <c r="Q1757" s="9"/>
      <c r="R1757" s="9"/>
      <c r="S1757" s="9"/>
    </row>
    <row r="1758" spans="1:19" x14ac:dyDescent="0.2">
      <c r="A1758" s="4" t="s">
        <v>7434</v>
      </c>
      <c r="B1758" s="9" t="s">
        <v>43</v>
      </c>
      <c r="C1758" s="9"/>
      <c r="D1758" s="9" t="s">
        <v>7435</v>
      </c>
      <c r="E1758" s="9"/>
      <c r="F1758" s="9" t="s">
        <v>7436</v>
      </c>
      <c r="G1758" s="9"/>
      <c r="H1758" s="9" t="s">
        <v>7437</v>
      </c>
      <c r="I1758" s="9" t="s">
        <v>7438</v>
      </c>
      <c r="J1758" s="9" t="s">
        <v>7439</v>
      </c>
      <c r="K1758" s="9"/>
      <c r="L1758" s="9"/>
      <c r="M1758" s="9" t="s">
        <v>6724</v>
      </c>
      <c r="N1758" s="9"/>
      <c r="O1758" s="9"/>
      <c r="P1758" s="9"/>
      <c r="Q1758" s="9"/>
      <c r="R1758" s="9"/>
      <c r="S1758" s="9"/>
    </row>
    <row r="1759" spans="1:19" x14ac:dyDescent="0.2">
      <c r="A1759" s="4" t="s">
        <v>7440</v>
      </c>
      <c r="B1759" s="9" t="s">
        <v>43</v>
      </c>
      <c r="C1759" s="9"/>
      <c r="D1759" s="9" t="s">
        <v>7441</v>
      </c>
      <c r="E1759" s="9"/>
      <c r="F1759" s="9" t="s">
        <v>4376</v>
      </c>
      <c r="G1759" s="9"/>
      <c r="H1759" s="9" t="s">
        <v>7442</v>
      </c>
      <c r="I1759" s="9" t="s">
        <v>7443</v>
      </c>
      <c r="J1759" s="9" t="s">
        <v>7444</v>
      </c>
      <c r="K1759" s="9"/>
      <c r="L1759" s="9"/>
      <c r="M1759" s="9" t="s">
        <v>6724</v>
      </c>
      <c r="N1759" s="9"/>
      <c r="O1759" s="9"/>
      <c r="P1759" s="9"/>
      <c r="Q1759" s="9"/>
      <c r="R1759" s="9"/>
      <c r="S1759" s="9"/>
    </row>
    <row r="1760" spans="1:19" x14ac:dyDescent="0.2">
      <c r="A1760" s="4" t="s">
        <v>7445</v>
      </c>
      <c r="B1760" s="9" t="s">
        <v>128</v>
      </c>
      <c r="C1760" s="9" t="s">
        <v>4317</v>
      </c>
      <c r="D1760" s="9" t="s">
        <v>7446</v>
      </c>
      <c r="E1760" s="9"/>
      <c r="F1760" s="9" t="s">
        <v>3806</v>
      </c>
      <c r="G1760" s="9"/>
      <c r="H1760" s="9" t="s">
        <v>7447</v>
      </c>
      <c r="I1760" s="9" t="s">
        <v>7448</v>
      </c>
      <c r="J1760" s="9" t="s">
        <v>7449</v>
      </c>
      <c r="K1760" s="9"/>
      <c r="L1760" s="9"/>
      <c r="M1760" s="9" t="s">
        <v>7450</v>
      </c>
      <c r="N1760" s="9"/>
      <c r="O1760" s="9"/>
      <c r="P1760" s="9"/>
      <c r="Q1760" s="9"/>
      <c r="R1760" s="9"/>
      <c r="S1760" s="9"/>
    </row>
    <row r="1761" spans="1:19" x14ac:dyDescent="0.2">
      <c r="A1761" s="4" t="s">
        <v>7451</v>
      </c>
      <c r="B1761" s="9" t="s">
        <v>43</v>
      </c>
      <c r="C1761" s="9"/>
      <c r="D1761" s="9" t="s">
        <v>7452</v>
      </c>
      <c r="E1761" s="9" t="s">
        <v>3321</v>
      </c>
      <c r="F1761" s="9" t="s">
        <v>7453</v>
      </c>
      <c r="G1761" s="9"/>
      <c r="H1761" s="9" t="s">
        <v>7454</v>
      </c>
      <c r="I1761" s="9" t="s">
        <v>7455</v>
      </c>
      <c r="J1761" s="9" t="s">
        <v>7456</v>
      </c>
      <c r="K1761" s="9"/>
      <c r="L1761" s="9"/>
      <c r="M1761" s="9" t="s">
        <v>7457</v>
      </c>
      <c r="N1761" s="9"/>
      <c r="O1761" s="9"/>
      <c r="P1761" s="9"/>
      <c r="Q1761" s="9"/>
      <c r="R1761" s="9"/>
      <c r="S1761" s="9"/>
    </row>
    <row r="1762" spans="1:19" x14ac:dyDescent="0.2">
      <c r="A1762" s="4" t="s">
        <v>7458</v>
      </c>
      <c r="B1762" s="9" t="s">
        <v>128</v>
      </c>
      <c r="C1762" s="9" t="s">
        <v>2629</v>
      </c>
      <c r="D1762" s="9" t="s">
        <v>7459</v>
      </c>
      <c r="E1762" s="9" t="s">
        <v>7460</v>
      </c>
      <c r="F1762" s="9" t="s">
        <v>6823</v>
      </c>
      <c r="G1762" s="9" t="s">
        <v>3681</v>
      </c>
      <c r="H1762" s="9" t="s">
        <v>7461</v>
      </c>
      <c r="I1762" s="9" t="s">
        <v>7462</v>
      </c>
      <c r="J1762" s="9" t="s">
        <v>7463</v>
      </c>
      <c r="K1762" s="9"/>
      <c r="L1762" s="9" t="s">
        <v>7464</v>
      </c>
      <c r="M1762" s="9" t="s">
        <v>7465</v>
      </c>
      <c r="N1762" s="9"/>
      <c r="O1762" s="9"/>
      <c r="P1762" s="9"/>
      <c r="Q1762" s="9"/>
      <c r="R1762" s="9"/>
      <c r="S1762" s="9"/>
    </row>
    <row r="1763" spans="1:19" x14ac:dyDescent="0.2">
      <c r="A1763" s="4" t="s">
        <v>7466</v>
      </c>
      <c r="B1763" s="9" t="s">
        <v>43</v>
      </c>
      <c r="C1763" s="9"/>
      <c r="D1763" s="9" t="s">
        <v>7467</v>
      </c>
      <c r="E1763" s="9"/>
      <c r="F1763" s="9" t="s">
        <v>3410</v>
      </c>
      <c r="G1763" s="9"/>
      <c r="H1763" s="9"/>
      <c r="I1763" s="9" t="s">
        <v>7468</v>
      </c>
      <c r="J1763" s="9" t="s">
        <v>7469</v>
      </c>
      <c r="K1763" s="9"/>
      <c r="L1763" s="9"/>
      <c r="M1763" s="9"/>
      <c r="N1763" s="9"/>
      <c r="O1763" s="9"/>
      <c r="P1763" s="9"/>
      <c r="Q1763" s="9"/>
      <c r="R1763" s="9"/>
      <c r="S1763" s="9"/>
    </row>
    <row r="1764" spans="1:19" x14ac:dyDescent="0.2">
      <c r="A1764" s="4" t="s">
        <v>7470</v>
      </c>
      <c r="B1764" s="9" t="s">
        <v>128</v>
      </c>
      <c r="C1764" s="9" t="s">
        <v>2122</v>
      </c>
      <c r="D1764" s="9" t="s">
        <v>7471</v>
      </c>
      <c r="E1764" s="9"/>
      <c r="F1764" s="9" t="s">
        <v>2577</v>
      </c>
      <c r="G1764" s="9"/>
      <c r="H1764" s="9" t="s">
        <v>7472</v>
      </c>
      <c r="I1764" s="9" t="s">
        <v>7473</v>
      </c>
      <c r="J1764" s="9" t="s">
        <v>7474</v>
      </c>
      <c r="K1764" s="9"/>
      <c r="L1764" s="9"/>
      <c r="M1764" s="9"/>
      <c r="N1764" s="9"/>
      <c r="O1764" s="9"/>
      <c r="P1764" s="9"/>
      <c r="Q1764" s="9"/>
      <c r="R1764" s="9"/>
      <c r="S1764" s="9"/>
    </row>
    <row r="1765" spans="1:19" x14ac:dyDescent="0.2">
      <c r="A1765" s="4" t="s">
        <v>7475</v>
      </c>
      <c r="B1765" s="9" t="s">
        <v>32</v>
      </c>
      <c r="C1765" s="9"/>
      <c r="D1765" s="9" t="s">
        <v>7476</v>
      </c>
      <c r="E1765" s="9"/>
      <c r="F1765" s="9" t="s">
        <v>7477</v>
      </c>
      <c r="G1765" s="9"/>
      <c r="H1765" s="9"/>
      <c r="I1765" s="9" t="s">
        <v>7478</v>
      </c>
      <c r="J1765" s="9" t="s">
        <v>7479</v>
      </c>
      <c r="K1765" s="9"/>
      <c r="L1765" s="9"/>
      <c r="M1765" s="9" t="s">
        <v>7480</v>
      </c>
      <c r="N1765" s="9"/>
      <c r="O1765" s="9"/>
      <c r="P1765" s="9"/>
      <c r="Q1765" s="9"/>
      <c r="R1765" s="9"/>
      <c r="S1765" s="9"/>
    </row>
    <row r="1766" spans="1:19" x14ac:dyDescent="0.2">
      <c r="A1766" s="4" t="s">
        <v>7481</v>
      </c>
      <c r="B1766" s="9" t="s">
        <v>147</v>
      </c>
      <c r="C1766" s="9"/>
      <c r="D1766" s="9" t="s">
        <v>7482</v>
      </c>
      <c r="E1766" s="9"/>
      <c r="F1766" s="9" t="s">
        <v>7483</v>
      </c>
      <c r="G1766" s="9" t="s">
        <v>7484</v>
      </c>
      <c r="H1766" s="9" t="s">
        <v>7485</v>
      </c>
      <c r="I1766" s="9" t="s">
        <v>7486</v>
      </c>
      <c r="J1766" s="9" t="s">
        <v>7487</v>
      </c>
      <c r="K1766" s="9"/>
      <c r="L1766" s="9"/>
      <c r="M1766" s="9" t="s">
        <v>7488</v>
      </c>
      <c r="N1766" s="9"/>
      <c r="O1766" s="9"/>
      <c r="P1766" s="9"/>
      <c r="Q1766" s="9"/>
      <c r="R1766" s="9"/>
      <c r="S1766" s="9"/>
    </row>
    <row r="1767" spans="1:19" x14ac:dyDescent="0.2">
      <c r="A1767" s="4" t="s">
        <v>7489</v>
      </c>
      <c r="B1767" s="9" t="s">
        <v>128</v>
      </c>
      <c r="C1767" s="9" t="s">
        <v>2699</v>
      </c>
      <c r="D1767" s="9" t="s">
        <v>7490</v>
      </c>
      <c r="E1767" s="9"/>
      <c r="F1767" s="9" t="s">
        <v>7491</v>
      </c>
      <c r="G1767" s="9"/>
      <c r="H1767" s="9"/>
      <c r="I1767" s="9" t="s">
        <v>7492</v>
      </c>
      <c r="J1767" s="9" t="s">
        <v>7493</v>
      </c>
      <c r="K1767" s="9"/>
      <c r="L1767" s="9" t="s">
        <v>7494</v>
      </c>
      <c r="M1767" s="9"/>
      <c r="N1767" s="9"/>
      <c r="O1767" s="9"/>
      <c r="P1767" s="9"/>
      <c r="Q1767" s="9"/>
      <c r="R1767" s="9"/>
      <c r="S1767" s="9"/>
    </row>
    <row r="1768" spans="1:19" x14ac:dyDescent="0.2">
      <c r="A1768" s="4" t="s">
        <v>7495</v>
      </c>
      <c r="B1768" s="9" t="s">
        <v>2443</v>
      </c>
      <c r="C1768" s="9"/>
      <c r="D1768" s="9" t="s">
        <v>7496</v>
      </c>
      <c r="E1768" s="9" t="s">
        <v>7497</v>
      </c>
      <c r="F1768" s="9" t="s">
        <v>6123</v>
      </c>
      <c r="G1768" s="9" t="s">
        <v>6128</v>
      </c>
      <c r="H1768" s="9" t="s">
        <v>7498</v>
      </c>
      <c r="I1768" s="9" t="s">
        <v>7499</v>
      </c>
      <c r="J1768" s="9" t="s">
        <v>7500</v>
      </c>
      <c r="K1768" s="9"/>
      <c r="L1768" s="9"/>
      <c r="M1768" s="9" t="s">
        <v>6132</v>
      </c>
      <c r="N1768" s="9"/>
      <c r="O1768" s="9"/>
      <c r="P1768" s="9"/>
      <c r="Q1768" s="9"/>
      <c r="R1768" s="9"/>
      <c r="S1768" s="9"/>
    </row>
    <row r="1769" spans="1:19" x14ac:dyDescent="0.2">
      <c r="A1769" s="4" t="s">
        <v>7501</v>
      </c>
      <c r="B1769" s="9" t="s">
        <v>43</v>
      </c>
      <c r="C1769" s="9"/>
      <c r="D1769" s="9" t="s">
        <v>7502</v>
      </c>
      <c r="E1769" s="9"/>
      <c r="F1769" s="9" t="s">
        <v>3199</v>
      </c>
      <c r="G1769" s="9" t="s">
        <v>7503</v>
      </c>
      <c r="H1769" s="9" t="s">
        <v>7504</v>
      </c>
      <c r="I1769" s="9" t="s">
        <v>7505</v>
      </c>
      <c r="J1769" s="9" t="s">
        <v>7506</v>
      </c>
      <c r="K1769" s="9"/>
      <c r="L1769" s="9"/>
      <c r="M1769" s="9"/>
      <c r="N1769" s="9"/>
      <c r="O1769" s="9"/>
      <c r="P1769" s="9"/>
      <c r="Q1769" s="9"/>
      <c r="R1769" s="9"/>
      <c r="S1769" s="9"/>
    </row>
    <row r="1770" spans="1:19" x14ac:dyDescent="0.2">
      <c r="A1770" s="4" t="s">
        <v>7507</v>
      </c>
      <c r="B1770" s="9" t="s">
        <v>43</v>
      </c>
      <c r="C1770" s="9"/>
      <c r="D1770" s="9" t="s">
        <v>7508</v>
      </c>
      <c r="E1770" s="9"/>
      <c r="F1770" s="9" t="s">
        <v>3448</v>
      </c>
      <c r="G1770" s="9"/>
      <c r="H1770" s="9"/>
      <c r="I1770" s="9" t="s">
        <v>7509</v>
      </c>
      <c r="J1770" s="9" t="s">
        <v>7510</v>
      </c>
      <c r="K1770" s="9"/>
      <c r="L1770" s="9"/>
      <c r="M1770" s="9"/>
      <c r="N1770" s="9"/>
      <c r="O1770" s="9"/>
      <c r="P1770" s="9"/>
      <c r="Q1770" s="9"/>
      <c r="R1770" s="9"/>
      <c r="S1770" s="9"/>
    </row>
    <row r="1771" spans="1:19" x14ac:dyDescent="0.2">
      <c r="A1771" s="4" t="s">
        <v>7511</v>
      </c>
      <c r="B1771" s="9" t="s">
        <v>43</v>
      </c>
      <c r="C1771" s="9"/>
      <c r="D1771" s="9" t="s">
        <v>7512</v>
      </c>
      <c r="E1771" s="9"/>
      <c r="F1771" s="9" t="s">
        <v>43</v>
      </c>
      <c r="G1771" s="9" t="s">
        <v>3112</v>
      </c>
      <c r="H1771" s="9" t="s">
        <v>6249</v>
      </c>
      <c r="I1771" s="9" t="s">
        <v>7513</v>
      </c>
      <c r="J1771" s="9" t="s">
        <v>7514</v>
      </c>
      <c r="K1771" s="9"/>
      <c r="L1771" s="9"/>
      <c r="M1771" s="9"/>
      <c r="N1771" s="9"/>
      <c r="O1771" s="9"/>
      <c r="P1771" s="9"/>
      <c r="Q1771" s="9"/>
      <c r="R1771" s="9"/>
      <c r="S1771" s="9"/>
    </row>
    <row r="1772" spans="1:19" x14ac:dyDescent="0.2">
      <c r="A1772" s="4" t="s">
        <v>7515</v>
      </c>
      <c r="B1772" s="9" t="s">
        <v>128</v>
      </c>
      <c r="C1772" s="9" t="s">
        <v>4317</v>
      </c>
      <c r="D1772" s="9" t="s">
        <v>7516</v>
      </c>
      <c r="E1772" s="9"/>
      <c r="F1772" s="9" t="s">
        <v>3428</v>
      </c>
      <c r="G1772" s="9" t="s">
        <v>3401</v>
      </c>
      <c r="H1772" s="9"/>
      <c r="I1772" s="9" t="s">
        <v>7517</v>
      </c>
      <c r="J1772" s="9" t="s">
        <v>7518</v>
      </c>
      <c r="K1772" s="9"/>
      <c r="L1772" s="9"/>
      <c r="M1772" s="9"/>
      <c r="N1772" s="9"/>
      <c r="O1772" s="9"/>
      <c r="P1772" s="9"/>
      <c r="Q1772" s="9"/>
      <c r="R1772" s="9"/>
      <c r="S1772" s="9"/>
    </row>
    <row r="1773" spans="1:19" x14ac:dyDescent="0.2">
      <c r="A1773" s="4" t="s">
        <v>7519</v>
      </c>
      <c r="B1773" s="9" t="s">
        <v>32</v>
      </c>
      <c r="C1773" s="9"/>
      <c r="D1773" s="9" t="s">
        <v>7520</v>
      </c>
      <c r="E1773" s="9"/>
      <c r="F1773" s="9" t="s">
        <v>7521</v>
      </c>
      <c r="G1773" s="9" t="s">
        <v>7522</v>
      </c>
      <c r="H1773" s="9" t="s">
        <v>3689</v>
      </c>
      <c r="I1773" s="9" t="s">
        <v>7523</v>
      </c>
      <c r="J1773" s="9" t="s">
        <v>7524</v>
      </c>
      <c r="K1773" s="9"/>
      <c r="L1773" s="9"/>
      <c r="M1773" s="9"/>
      <c r="N1773" s="9"/>
      <c r="O1773" s="9"/>
      <c r="P1773" s="9"/>
      <c r="Q1773" s="9"/>
      <c r="R1773" s="9"/>
      <c r="S1773" s="9"/>
    </row>
    <row r="1774" spans="1:19" x14ac:dyDescent="0.2">
      <c r="A1774" s="4" t="s">
        <v>7525</v>
      </c>
      <c r="B1774" s="9" t="s">
        <v>43</v>
      </c>
      <c r="C1774" s="9"/>
      <c r="D1774" s="9" t="s">
        <v>7526</v>
      </c>
      <c r="E1774" s="9"/>
      <c r="F1774" s="9" t="s">
        <v>4525</v>
      </c>
      <c r="G1774" s="9"/>
      <c r="H1774" s="9"/>
      <c r="I1774" s="9" t="s">
        <v>7527</v>
      </c>
      <c r="J1774" s="9" t="s">
        <v>7528</v>
      </c>
      <c r="K1774" s="9"/>
      <c r="L1774" s="9"/>
      <c r="M1774" s="9"/>
      <c r="N1774" s="9"/>
      <c r="O1774" s="9"/>
      <c r="P1774" s="9"/>
      <c r="Q1774" s="9"/>
      <c r="R1774" s="9"/>
      <c r="S1774" s="9"/>
    </row>
    <row r="1775" spans="1:19" x14ac:dyDescent="0.2">
      <c r="A1775" s="4" t="s">
        <v>7529</v>
      </c>
      <c r="B1775" s="9" t="s">
        <v>43</v>
      </c>
      <c r="C1775" s="9"/>
      <c r="D1775" s="9" t="s">
        <v>7530</v>
      </c>
      <c r="E1775" s="9"/>
      <c r="F1775" s="9" t="s">
        <v>6145</v>
      </c>
      <c r="G1775" s="9" t="s">
        <v>7531</v>
      </c>
      <c r="H1775" s="9"/>
      <c r="I1775" s="9" t="s">
        <v>7532</v>
      </c>
      <c r="J1775" s="9" t="s">
        <v>7533</v>
      </c>
      <c r="K1775" s="9"/>
      <c r="L1775" s="9"/>
      <c r="M1775" s="9"/>
      <c r="N1775" s="9"/>
      <c r="O1775" s="9"/>
      <c r="P1775" s="9"/>
      <c r="Q1775" s="9"/>
      <c r="R1775" s="9"/>
      <c r="S1775" s="9"/>
    </row>
    <row r="1776" spans="1:19" x14ac:dyDescent="0.2">
      <c r="A1776" s="4" t="s">
        <v>7534</v>
      </c>
      <c r="B1776" s="9" t="s">
        <v>32</v>
      </c>
      <c r="C1776" s="9"/>
      <c r="D1776" s="9" t="s">
        <v>7535</v>
      </c>
      <c r="E1776" s="9" t="s">
        <v>7536</v>
      </c>
      <c r="F1776" s="9" t="s">
        <v>3275</v>
      </c>
      <c r="G1776" s="9"/>
      <c r="H1776" s="9" t="s">
        <v>7537</v>
      </c>
      <c r="I1776" s="9" t="s">
        <v>7538</v>
      </c>
      <c r="J1776" s="9" t="s">
        <v>7539</v>
      </c>
      <c r="K1776" s="9"/>
      <c r="L1776" s="9"/>
      <c r="M1776" s="9" t="s">
        <v>7540</v>
      </c>
      <c r="N1776" s="9"/>
      <c r="O1776" s="9"/>
      <c r="P1776" s="9"/>
      <c r="Q1776" s="9"/>
      <c r="R1776" s="9"/>
      <c r="S1776" s="9"/>
    </row>
    <row r="1777" spans="1:19" x14ac:dyDescent="0.2">
      <c r="A1777" s="4" t="s">
        <v>7541</v>
      </c>
      <c r="B1777" s="9" t="s">
        <v>128</v>
      </c>
      <c r="C1777" s="9" t="s">
        <v>4317</v>
      </c>
      <c r="D1777" s="9" t="s">
        <v>7542</v>
      </c>
      <c r="E1777" s="9"/>
      <c r="F1777" s="9" t="s">
        <v>5476</v>
      </c>
      <c r="G1777" s="9"/>
      <c r="H1777" s="9" t="s">
        <v>5477</v>
      </c>
      <c r="I1777" s="9" t="s">
        <v>7543</v>
      </c>
      <c r="J1777" s="9" t="s">
        <v>7544</v>
      </c>
      <c r="K1777" s="9"/>
      <c r="L1777" s="9" t="s">
        <v>7545</v>
      </c>
      <c r="M1777" s="9" t="s">
        <v>7546</v>
      </c>
      <c r="N1777" s="9"/>
      <c r="O1777" s="9"/>
      <c r="P1777" s="9"/>
      <c r="Q1777" s="9"/>
      <c r="R1777" s="9"/>
      <c r="S1777" s="9"/>
    </row>
    <row r="1778" spans="1:19" x14ac:dyDescent="0.2">
      <c r="A1778" s="4" t="s">
        <v>7547</v>
      </c>
      <c r="B1778" s="9" t="s">
        <v>43</v>
      </c>
      <c r="C1778" s="9"/>
      <c r="D1778" s="9" t="s">
        <v>7548</v>
      </c>
      <c r="E1778" s="9"/>
      <c r="F1778" s="9" t="s">
        <v>43</v>
      </c>
      <c r="G1778" s="9"/>
      <c r="H1778" s="9" t="s">
        <v>6236</v>
      </c>
      <c r="I1778" s="9" t="s">
        <v>7549</v>
      </c>
      <c r="J1778" s="9" t="s">
        <v>7550</v>
      </c>
      <c r="K1778" s="9"/>
      <c r="L1778" s="9"/>
      <c r="M1778" s="9"/>
      <c r="N1778" s="9"/>
      <c r="O1778" s="9"/>
      <c r="P1778" s="9"/>
      <c r="Q1778" s="9"/>
      <c r="R1778" s="9"/>
      <c r="S1778" s="9"/>
    </row>
    <row r="1779" spans="1:19" x14ac:dyDescent="0.2">
      <c r="A1779" s="4" t="s">
        <v>7551</v>
      </c>
      <c r="B1779" s="9" t="s">
        <v>128</v>
      </c>
      <c r="C1779" s="9" t="s">
        <v>2699</v>
      </c>
      <c r="D1779" s="9" t="s">
        <v>7552</v>
      </c>
      <c r="E1779" s="9"/>
      <c r="F1779" s="9" t="s">
        <v>7553</v>
      </c>
      <c r="G1779" s="9" t="s">
        <v>2524</v>
      </c>
      <c r="H1779" s="9"/>
      <c r="I1779" s="9" t="s">
        <v>7554</v>
      </c>
      <c r="J1779" s="9" t="s">
        <v>7555</v>
      </c>
      <c r="K1779" s="9"/>
      <c r="L1779" s="9" t="s">
        <v>7556</v>
      </c>
      <c r="M1779" s="9"/>
      <c r="N1779" s="9"/>
      <c r="O1779" s="9"/>
      <c r="P1779" s="9"/>
      <c r="Q1779" s="9"/>
      <c r="R1779" s="9"/>
      <c r="S1779" s="9"/>
    </row>
    <row r="1780" spans="1:19" x14ac:dyDescent="0.2">
      <c r="A1780" s="4" t="s">
        <v>7557</v>
      </c>
      <c r="B1780" s="9" t="s">
        <v>43</v>
      </c>
      <c r="C1780" s="9"/>
      <c r="D1780" s="9" t="s">
        <v>7558</v>
      </c>
      <c r="E1780" s="9"/>
      <c r="F1780" s="9" t="s">
        <v>7453</v>
      </c>
      <c r="G1780" s="9"/>
      <c r="H1780" s="9" t="s">
        <v>7559</v>
      </c>
      <c r="I1780" s="9" t="s">
        <v>7560</v>
      </c>
      <c r="J1780" s="9" t="s">
        <v>7561</v>
      </c>
      <c r="K1780" s="9"/>
      <c r="L1780" s="9"/>
      <c r="M1780" s="9"/>
      <c r="N1780" s="9"/>
      <c r="O1780" s="9"/>
      <c r="P1780" s="9"/>
      <c r="Q1780" s="9"/>
      <c r="R1780" s="9"/>
      <c r="S1780" s="9"/>
    </row>
    <row r="1781" spans="1:19" x14ac:dyDescent="0.2">
      <c r="A1781" s="4" t="s">
        <v>7569</v>
      </c>
      <c r="B1781" s="9" t="s">
        <v>128</v>
      </c>
      <c r="C1781" s="9" t="s">
        <v>2122</v>
      </c>
      <c r="D1781" s="9" t="s">
        <v>7570</v>
      </c>
      <c r="E1781" s="9"/>
      <c r="F1781" s="9" t="s">
        <v>5625</v>
      </c>
      <c r="G1781" s="9"/>
      <c r="H1781" s="9"/>
      <c r="I1781" s="9" t="s">
        <v>7571</v>
      </c>
      <c r="J1781" s="9" t="s">
        <v>7572</v>
      </c>
      <c r="K1781" s="9"/>
      <c r="L1781" s="9" t="s">
        <v>5995</v>
      </c>
      <c r="M1781" s="9"/>
      <c r="N1781" s="9"/>
      <c r="O1781" s="9"/>
      <c r="P1781" s="9"/>
      <c r="Q1781" s="9"/>
      <c r="R1781" s="9"/>
      <c r="S1781" s="9"/>
    </row>
    <row r="1782" spans="1:19" x14ac:dyDescent="0.2">
      <c r="A1782" s="4" t="s">
        <v>7547</v>
      </c>
      <c r="B1782" s="9" t="s">
        <v>43</v>
      </c>
      <c r="C1782" s="9"/>
      <c r="D1782" s="9" t="s">
        <v>7548</v>
      </c>
      <c r="E1782" s="9"/>
      <c r="F1782" s="9" t="s">
        <v>6236</v>
      </c>
      <c r="G1782" s="9"/>
      <c r="H1782" s="9" t="s">
        <v>6236</v>
      </c>
      <c r="I1782" s="9" t="s">
        <v>7573</v>
      </c>
      <c r="J1782" s="9" t="s">
        <v>7574</v>
      </c>
      <c r="K1782" s="9"/>
      <c r="L1782" s="9"/>
      <c r="M1782" s="9"/>
      <c r="N1782" s="9"/>
      <c r="O1782" s="9"/>
      <c r="P1782" s="9"/>
      <c r="Q1782" s="9"/>
      <c r="R1782" s="9"/>
      <c r="S1782" s="9"/>
    </row>
    <row r="1783" spans="1:19" x14ac:dyDescent="0.2">
      <c r="A1783" s="4" t="s">
        <v>7575</v>
      </c>
      <c r="B1783" s="9" t="s">
        <v>128</v>
      </c>
      <c r="C1783" s="9" t="s">
        <v>2699</v>
      </c>
      <c r="D1783" s="9" t="s">
        <v>7576</v>
      </c>
      <c r="E1783" s="9" t="s">
        <v>7577</v>
      </c>
      <c r="F1783" s="9" t="s">
        <v>7578</v>
      </c>
      <c r="G1783" s="9" t="s">
        <v>7579</v>
      </c>
      <c r="H1783" s="9"/>
      <c r="I1783" s="9" t="s">
        <v>7580</v>
      </c>
      <c r="J1783" s="9" t="s">
        <v>7581</v>
      </c>
      <c r="K1783" s="9"/>
      <c r="L1783" s="9" t="s">
        <v>7582</v>
      </c>
      <c r="M1783" s="9" t="s">
        <v>7583</v>
      </c>
      <c r="N1783" s="9"/>
      <c r="O1783" s="9"/>
      <c r="P1783" s="9"/>
      <c r="Q1783" s="9"/>
      <c r="R1783" s="9"/>
      <c r="S1783" s="9"/>
    </row>
    <row r="1784" spans="1:19" x14ac:dyDescent="0.2">
      <c r="A1784" s="4" t="s">
        <v>7588</v>
      </c>
      <c r="B1784" s="9" t="s">
        <v>43</v>
      </c>
      <c r="C1784" s="9"/>
      <c r="D1784" s="9" t="s">
        <v>7589</v>
      </c>
      <c r="E1784" s="9"/>
      <c r="F1784" s="9" t="s">
        <v>7262</v>
      </c>
      <c r="G1784" s="9"/>
      <c r="H1784" s="9"/>
      <c r="I1784" s="9" t="s">
        <v>7590</v>
      </c>
      <c r="J1784" s="9" t="s">
        <v>7591</v>
      </c>
      <c r="K1784" s="9"/>
      <c r="L1784" s="9"/>
      <c r="M1784" s="9"/>
      <c r="N1784" s="9"/>
      <c r="O1784" s="9"/>
      <c r="P1784" s="9"/>
      <c r="Q1784" s="9"/>
      <c r="R1784" s="9"/>
      <c r="S1784" s="9"/>
    </row>
    <row r="1785" spans="1:19" x14ac:dyDescent="0.2">
      <c r="A1785" s="4" t="s">
        <v>7592</v>
      </c>
      <c r="B1785" s="9" t="s">
        <v>32</v>
      </c>
      <c r="C1785" s="9"/>
      <c r="D1785" s="9" t="s">
        <v>7593</v>
      </c>
      <c r="E1785" s="9"/>
      <c r="F1785" s="9" t="s">
        <v>2960</v>
      </c>
      <c r="G1785" s="9"/>
      <c r="H1785" s="9" t="s">
        <v>7594</v>
      </c>
      <c r="I1785" s="9" t="s">
        <v>7595</v>
      </c>
      <c r="J1785" s="9" t="s">
        <v>7596</v>
      </c>
      <c r="K1785" s="9"/>
      <c r="L1785" s="9"/>
      <c r="M1785" s="9" t="s">
        <v>7597</v>
      </c>
      <c r="N1785" s="9"/>
      <c r="O1785" s="9"/>
      <c r="P1785" s="9"/>
      <c r="Q1785" s="9"/>
      <c r="R1785" s="9"/>
      <c r="S1785" s="9"/>
    </row>
    <row r="1786" spans="1:19" x14ac:dyDescent="0.2">
      <c r="A1786" s="4" t="s">
        <v>7598</v>
      </c>
      <c r="B1786" s="9" t="s">
        <v>2443</v>
      </c>
      <c r="C1786" s="9"/>
      <c r="D1786" s="9" t="s">
        <v>7599</v>
      </c>
      <c r="E1786" s="9"/>
      <c r="F1786" s="9" t="s">
        <v>3077</v>
      </c>
      <c r="G1786" s="9" t="s">
        <v>3078</v>
      </c>
      <c r="H1786" s="9"/>
      <c r="I1786" s="9" t="s">
        <v>7600</v>
      </c>
      <c r="J1786" s="9" t="s">
        <v>7601</v>
      </c>
      <c r="K1786" s="9"/>
      <c r="L1786" s="9"/>
      <c r="M1786" s="9" t="s">
        <v>7602</v>
      </c>
      <c r="N1786" s="9"/>
      <c r="O1786" s="9"/>
      <c r="P1786" s="9"/>
      <c r="Q1786" s="9"/>
      <c r="R1786" s="9"/>
      <c r="S1786" s="9"/>
    </row>
    <row r="1787" spans="1:19" x14ac:dyDescent="0.2">
      <c r="A1787" s="4" t="s">
        <v>7603</v>
      </c>
      <c r="B1787" s="9" t="s">
        <v>32</v>
      </c>
      <c r="C1787" s="9"/>
      <c r="D1787" s="9" t="s">
        <v>7604</v>
      </c>
      <c r="E1787" s="9"/>
      <c r="F1787" s="9" t="s">
        <v>3410</v>
      </c>
      <c r="G1787" s="9" t="s">
        <v>7605</v>
      </c>
      <c r="H1787" s="9"/>
      <c r="I1787" s="9" t="s">
        <v>7606</v>
      </c>
      <c r="J1787" s="9" t="s">
        <v>7607</v>
      </c>
      <c r="K1787" s="9"/>
      <c r="L1787" s="9"/>
      <c r="M1787" s="9"/>
      <c r="N1787" s="9"/>
      <c r="O1787" s="9"/>
      <c r="P1787" s="9"/>
      <c r="Q1787" s="9"/>
      <c r="R1787" s="9"/>
      <c r="S1787" s="9"/>
    </row>
    <row r="1788" spans="1:19" x14ac:dyDescent="0.2">
      <c r="A1788" s="4" t="s">
        <v>7608</v>
      </c>
      <c r="B1788" s="9" t="s">
        <v>32</v>
      </c>
      <c r="C1788" s="9"/>
      <c r="D1788" s="9" t="s">
        <v>7609</v>
      </c>
      <c r="E1788" s="9"/>
      <c r="F1788" s="9" t="s">
        <v>7605</v>
      </c>
      <c r="G1788" s="9"/>
      <c r="H1788" s="9" t="s">
        <v>3410</v>
      </c>
      <c r="I1788" s="9" t="s">
        <v>7610</v>
      </c>
      <c r="J1788" s="9" t="s">
        <v>7611</v>
      </c>
      <c r="K1788" s="9"/>
      <c r="L1788" s="9"/>
      <c r="M1788" s="9"/>
      <c r="N1788" s="9"/>
      <c r="O1788" s="9"/>
      <c r="P1788" s="9"/>
      <c r="Q1788" s="9"/>
      <c r="R1788" s="9"/>
      <c r="S1788" s="9"/>
    </row>
    <row r="1789" spans="1:19" x14ac:dyDescent="0.2">
      <c r="A1789" s="4" t="s">
        <v>7612</v>
      </c>
      <c r="B1789" s="9" t="s">
        <v>32</v>
      </c>
      <c r="C1789" s="9"/>
      <c r="D1789" s="9" t="s">
        <v>7613</v>
      </c>
      <c r="E1789" s="9"/>
      <c r="F1789" s="9" t="s">
        <v>3077</v>
      </c>
      <c r="G1789" s="9" t="s">
        <v>3078</v>
      </c>
      <c r="H1789" s="9"/>
      <c r="I1789" s="9" t="s">
        <v>7614</v>
      </c>
      <c r="J1789" s="9" t="s">
        <v>7615</v>
      </c>
      <c r="K1789" s="9"/>
      <c r="L1789" s="9"/>
      <c r="M1789" s="9"/>
      <c r="N1789" s="9"/>
      <c r="O1789" s="9"/>
      <c r="P1789" s="9"/>
      <c r="Q1789" s="9"/>
      <c r="R1789" s="9"/>
      <c r="S1789" s="9"/>
    </row>
    <row r="1790" spans="1:19" x14ac:dyDescent="0.2">
      <c r="A1790" s="4" t="s">
        <v>7616</v>
      </c>
      <c r="B1790" s="9" t="s">
        <v>128</v>
      </c>
      <c r="C1790" s="9" t="s">
        <v>4295</v>
      </c>
      <c r="D1790" s="9" t="s">
        <v>7617</v>
      </c>
      <c r="E1790" s="9"/>
      <c r="F1790" s="9" t="s">
        <v>4244</v>
      </c>
      <c r="G1790" s="9"/>
      <c r="H1790" s="9" t="s">
        <v>4245</v>
      </c>
      <c r="I1790" s="9" t="s">
        <v>7618</v>
      </c>
      <c r="J1790" s="9" t="s">
        <v>7619</v>
      </c>
      <c r="K1790" s="9"/>
      <c r="L1790" s="9" t="s">
        <v>7620</v>
      </c>
      <c r="M1790" s="9"/>
      <c r="N1790" s="9"/>
      <c r="O1790" s="9"/>
      <c r="P1790" s="9"/>
      <c r="Q1790" s="9"/>
      <c r="R1790" s="9"/>
      <c r="S1790" s="9"/>
    </row>
    <row r="1791" spans="1:19" x14ac:dyDescent="0.2">
      <c r="A1791" s="4" t="s">
        <v>7621</v>
      </c>
      <c r="B1791" s="9" t="s">
        <v>43</v>
      </c>
      <c r="C1791" s="9"/>
      <c r="D1791" s="9" t="s">
        <v>7622</v>
      </c>
      <c r="E1791" s="9"/>
      <c r="F1791" s="9" t="s">
        <v>2592</v>
      </c>
      <c r="G1791" s="9"/>
      <c r="H1791" s="9" t="s">
        <v>7623</v>
      </c>
      <c r="I1791" s="9" t="s">
        <v>7624</v>
      </c>
      <c r="J1791" s="9" t="s">
        <v>7625</v>
      </c>
      <c r="K1791" s="9"/>
      <c r="L1791" s="9"/>
      <c r="M1791" s="9"/>
      <c r="N1791" s="9"/>
      <c r="O1791" s="9"/>
      <c r="P1791" s="9"/>
      <c r="Q1791" s="9"/>
      <c r="R1791" s="9"/>
      <c r="S1791" s="9"/>
    </row>
    <row r="1792" spans="1:19" x14ac:dyDescent="0.2">
      <c r="A1792" s="4" t="s">
        <v>7626</v>
      </c>
      <c r="B1792" s="9" t="s">
        <v>2443</v>
      </c>
      <c r="C1792" s="9"/>
      <c r="D1792" s="9" t="s">
        <v>7627</v>
      </c>
      <c r="E1792" s="9" t="s">
        <v>7628</v>
      </c>
      <c r="F1792" s="9" t="s">
        <v>4470</v>
      </c>
      <c r="G1792" s="9" t="s">
        <v>7629</v>
      </c>
      <c r="H1792" s="9"/>
      <c r="I1792" s="9" t="s">
        <v>7630</v>
      </c>
      <c r="J1792" s="9" t="s">
        <v>7631</v>
      </c>
      <c r="K1792" s="9"/>
      <c r="L1792" s="9"/>
      <c r="M1792" s="9" t="s">
        <v>7632</v>
      </c>
      <c r="N1792" s="9"/>
      <c r="O1792" s="9"/>
      <c r="P1792" s="9"/>
      <c r="Q1792" s="9"/>
      <c r="R1792" s="9"/>
      <c r="S1792" s="9"/>
    </row>
    <row r="1793" spans="1:19" x14ac:dyDescent="0.2">
      <c r="A1793" s="4" t="s">
        <v>7633</v>
      </c>
      <c r="B1793" s="9" t="s">
        <v>128</v>
      </c>
      <c r="C1793" s="9" t="s">
        <v>2699</v>
      </c>
      <c r="D1793" s="9" t="s">
        <v>7634</v>
      </c>
      <c r="E1793" s="9"/>
      <c r="F1793" s="9" t="s">
        <v>2915</v>
      </c>
      <c r="G1793" s="9"/>
      <c r="H1793" s="9" t="s">
        <v>5079</v>
      </c>
      <c r="I1793" s="9" t="s">
        <v>7635</v>
      </c>
      <c r="J1793" s="9" t="s">
        <v>7636</v>
      </c>
      <c r="K1793" s="9"/>
      <c r="L1793" s="9" t="s">
        <v>7637</v>
      </c>
      <c r="M1793" s="9" t="s">
        <v>7638</v>
      </c>
      <c r="N1793" s="9"/>
      <c r="O1793" s="9"/>
      <c r="P1793" s="9"/>
      <c r="Q1793" s="9"/>
      <c r="R1793" s="9"/>
      <c r="S1793" s="9"/>
    </row>
    <row r="1794" spans="1:19" x14ac:dyDescent="0.2">
      <c r="A1794" s="4" t="s">
        <v>7639</v>
      </c>
      <c r="B1794" s="9" t="s">
        <v>128</v>
      </c>
      <c r="C1794" s="9" t="s">
        <v>2789</v>
      </c>
      <c r="D1794" s="9" t="s">
        <v>7640</v>
      </c>
      <c r="E1794" s="9"/>
      <c r="F1794" s="9" t="s">
        <v>3360</v>
      </c>
      <c r="G1794" s="9"/>
      <c r="H1794" s="9"/>
      <c r="I1794" s="9" t="s">
        <v>7641</v>
      </c>
      <c r="J1794" s="9" t="s">
        <v>7642</v>
      </c>
      <c r="K1794" s="9"/>
      <c r="L1794" s="9" t="s">
        <v>7643</v>
      </c>
      <c r="M1794" s="9" t="s">
        <v>7644</v>
      </c>
      <c r="N1794" s="9"/>
      <c r="O1794" s="9"/>
      <c r="P1794" s="9"/>
      <c r="Q1794" s="9"/>
      <c r="R1794" s="9"/>
      <c r="S1794" s="9"/>
    </row>
    <row r="1795" spans="1:19" x14ac:dyDescent="0.2">
      <c r="A1795" s="4" t="s">
        <v>7645</v>
      </c>
      <c r="B1795" s="9" t="s">
        <v>43</v>
      </c>
      <c r="C1795" s="9"/>
      <c r="D1795" s="9" t="s">
        <v>7646</v>
      </c>
      <c r="E1795" s="9"/>
      <c r="F1795" s="9" t="s">
        <v>2524</v>
      </c>
      <c r="G1795" s="9" t="s">
        <v>7647</v>
      </c>
      <c r="H1795" s="9" t="s">
        <v>7648</v>
      </c>
      <c r="I1795" s="9" t="s">
        <v>7649</v>
      </c>
      <c r="J1795" s="9" t="s">
        <v>7650</v>
      </c>
      <c r="K1795" s="9"/>
      <c r="L1795" s="9"/>
      <c r="M1795" s="9"/>
      <c r="N1795" s="9"/>
      <c r="O1795" s="9"/>
      <c r="P1795" s="9"/>
      <c r="Q1795" s="9"/>
      <c r="R1795" s="9"/>
      <c r="S1795" s="9"/>
    </row>
    <row r="1796" spans="1:19" x14ac:dyDescent="0.2">
      <c r="A1796" s="4" t="s">
        <v>7651</v>
      </c>
      <c r="B1796" s="9" t="s">
        <v>128</v>
      </c>
      <c r="C1796" s="9" t="s">
        <v>2789</v>
      </c>
      <c r="D1796" s="9" t="s">
        <v>7640</v>
      </c>
      <c r="E1796" s="9"/>
      <c r="F1796" s="9" t="s">
        <v>3360</v>
      </c>
      <c r="G1796" s="9"/>
      <c r="H1796" s="9"/>
      <c r="I1796" s="9" t="s">
        <v>7652</v>
      </c>
      <c r="J1796" s="9" t="s">
        <v>7653</v>
      </c>
      <c r="K1796" s="9"/>
      <c r="L1796" s="9" t="s">
        <v>7654</v>
      </c>
      <c r="M1796" s="9" t="s">
        <v>7644</v>
      </c>
      <c r="N1796" s="9"/>
      <c r="O1796" s="9"/>
      <c r="P1796" s="9"/>
      <c r="Q1796" s="9"/>
      <c r="R1796" s="9"/>
      <c r="S1796" s="9"/>
    </row>
    <row r="1797" spans="1:19" x14ac:dyDescent="0.2">
      <c r="A1797" s="4" t="s">
        <v>7655</v>
      </c>
      <c r="B1797" s="9" t="s">
        <v>43</v>
      </c>
      <c r="C1797" s="9"/>
      <c r="D1797" s="9" t="s">
        <v>7656</v>
      </c>
      <c r="E1797" s="9"/>
      <c r="F1797" s="9" t="s">
        <v>2960</v>
      </c>
      <c r="G1797" s="9" t="s">
        <v>7657</v>
      </c>
      <c r="H1797" s="9" t="s">
        <v>7658</v>
      </c>
      <c r="I1797" s="9" t="s">
        <v>7659</v>
      </c>
      <c r="J1797" s="9" t="s">
        <v>7660</v>
      </c>
      <c r="K1797" s="9"/>
      <c r="L1797" s="9"/>
      <c r="M1797" s="9"/>
      <c r="N1797" s="9"/>
      <c r="O1797" s="9"/>
      <c r="P1797" s="9"/>
      <c r="Q1797" s="9"/>
      <c r="R1797" s="9"/>
      <c r="S1797" s="9"/>
    </row>
    <row r="1798" spans="1:19" x14ac:dyDescent="0.2">
      <c r="A1798" s="4" t="s">
        <v>7661</v>
      </c>
      <c r="B1798" s="9" t="s">
        <v>43</v>
      </c>
      <c r="C1798" s="9"/>
      <c r="D1798" s="9" t="s">
        <v>7662</v>
      </c>
      <c r="E1798" s="9"/>
      <c r="F1798" s="9" t="s">
        <v>43</v>
      </c>
      <c r="G1798" s="9"/>
      <c r="H1798" s="9" t="s">
        <v>7663</v>
      </c>
      <c r="I1798" s="9" t="s">
        <v>7664</v>
      </c>
      <c r="J1798" s="9" t="s">
        <v>7665</v>
      </c>
      <c r="K1798" s="9"/>
      <c r="L1798" s="9"/>
      <c r="M1798" s="9"/>
      <c r="N1798" s="9"/>
      <c r="O1798" s="9"/>
      <c r="P1798" s="9"/>
      <c r="Q1798" s="9"/>
      <c r="R1798" s="9"/>
      <c r="S1798" s="9"/>
    </row>
    <row r="1799" spans="1:19" x14ac:dyDescent="0.2">
      <c r="A1799" s="4" t="s">
        <v>7666</v>
      </c>
      <c r="B1799" s="9" t="s">
        <v>43</v>
      </c>
      <c r="C1799" s="9"/>
      <c r="D1799" s="9" t="s">
        <v>7667</v>
      </c>
      <c r="E1799" s="9"/>
      <c r="F1799" s="9" t="s">
        <v>3410</v>
      </c>
      <c r="G1799" s="9" t="s">
        <v>7668</v>
      </c>
      <c r="H1799" s="9"/>
      <c r="I1799" s="9" t="s">
        <v>7669</v>
      </c>
      <c r="J1799" s="9" t="s">
        <v>7670</v>
      </c>
      <c r="K1799" s="9"/>
      <c r="L1799" s="9"/>
      <c r="M1799" s="9"/>
      <c r="N1799" s="9"/>
      <c r="O1799" s="9"/>
      <c r="P1799" s="9"/>
      <c r="Q1799" s="9"/>
      <c r="R1799" s="9"/>
      <c r="S1799" s="9"/>
    </row>
    <row r="1800" spans="1:19" x14ac:dyDescent="0.2">
      <c r="A1800" s="4" t="s">
        <v>7671</v>
      </c>
      <c r="B1800" s="9" t="s">
        <v>2443</v>
      </c>
      <c r="C1800" s="9"/>
      <c r="D1800" s="9" t="s">
        <v>7672</v>
      </c>
      <c r="E1800" s="9"/>
      <c r="F1800" s="9" t="s">
        <v>4785</v>
      </c>
      <c r="G1800" s="9"/>
      <c r="H1800" s="9" t="s">
        <v>7673</v>
      </c>
      <c r="I1800" s="9" t="s">
        <v>7674</v>
      </c>
      <c r="J1800" s="9" t="s">
        <v>7675</v>
      </c>
      <c r="K1800" s="9"/>
      <c r="L1800" s="9"/>
      <c r="M1800" s="9" t="s">
        <v>7676</v>
      </c>
      <c r="N1800" s="9"/>
      <c r="O1800" s="9"/>
      <c r="P1800" s="9"/>
      <c r="Q1800" s="9"/>
      <c r="R1800" s="9"/>
      <c r="S1800" s="9"/>
    </row>
    <row r="1801" spans="1:19" x14ac:dyDescent="0.2">
      <c r="A1801" s="4" t="s">
        <v>7677</v>
      </c>
      <c r="B1801" s="9" t="s">
        <v>128</v>
      </c>
      <c r="C1801" s="9" t="s">
        <v>2699</v>
      </c>
      <c r="D1801" s="9" t="s">
        <v>7678</v>
      </c>
      <c r="E1801" s="9" t="s">
        <v>7679</v>
      </c>
      <c r="F1801" s="9" t="s">
        <v>7680</v>
      </c>
      <c r="G1801" s="9"/>
      <c r="H1801" s="9"/>
      <c r="I1801" s="9" t="s">
        <v>7681</v>
      </c>
      <c r="J1801" s="9" t="s">
        <v>7682</v>
      </c>
      <c r="K1801" s="9"/>
      <c r="L1801" s="9" t="s">
        <v>7683</v>
      </c>
      <c r="M1801" s="9"/>
      <c r="N1801" s="9"/>
      <c r="O1801" s="9"/>
      <c r="P1801" s="9"/>
      <c r="Q1801" s="9"/>
      <c r="R1801" s="9"/>
      <c r="S1801" s="9"/>
    </row>
    <row r="1802" spans="1:19" x14ac:dyDescent="0.2">
      <c r="A1802" s="4" t="s">
        <v>7684</v>
      </c>
      <c r="B1802" s="9" t="s">
        <v>2443</v>
      </c>
      <c r="C1802" s="9"/>
      <c r="D1802" s="9" t="s">
        <v>7685</v>
      </c>
      <c r="E1802" s="9"/>
      <c r="F1802" s="9" t="s">
        <v>7686</v>
      </c>
      <c r="G1802" s="9" t="s">
        <v>7687</v>
      </c>
      <c r="H1802" s="9" t="s">
        <v>4661</v>
      </c>
      <c r="I1802" s="9" t="s">
        <v>7688</v>
      </c>
      <c r="J1802" s="9" t="s">
        <v>7689</v>
      </c>
      <c r="K1802" s="9"/>
      <c r="L1802" s="9"/>
      <c r="M1802" s="9"/>
      <c r="N1802" s="9"/>
      <c r="O1802" s="9"/>
      <c r="P1802" s="9"/>
      <c r="Q1802" s="9"/>
      <c r="R1802" s="9"/>
      <c r="S1802" s="9"/>
    </row>
    <row r="1803" spans="1:19" x14ac:dyDescent="0.2">
      <c r="A1803" s="4" t="s">
        <v>7690</v>
      </c>
      <c r="B1803" s="9" t="s">
        <v>43</v>
      </c>
      <c r="C1803" s="9"/>
      <c r="D1803" s="9" t="s">
        <v>7691</v>
      </c>
      <c r="E1803" s="9"/>
      <c r="F1803" s="9" t="s">
        <v>7692</v>
      </c>
      <c r="G1803" s="9" t="s">
        <v>3053</v>
      </c>
      <c r="H1803" s="9"/>
      <c r="I1803" s="9" t="s">
        <v>7693</v>
      </c>
      <c r="J1803" s="9" t="s">
        <v>7694</v>
      </c>
      <c r="K1803" s="9"/>
      <c r="L1803" s="9"/>
      <c r="M1803" s="9"/>
      <c r="N1803" s="9"/>
      <c r="O1803" s="9"/>
      <c r="P1803" s="9"/>
      <c r="Q1803" s="9"/>
      <c r="R1803" s="9"/>
      <c r="S1803" s="9"/>
    </row>
    <row r="1804" spans="1:19" x14ac:dyDescent="0.2">
      <c r="A1804" s="4" t="s">
        <v>7695</v>
      </c>
      <c r="B1804" s="9" t="s">
        <v>147</v>
      </c>
      <c r="C1804" s="9"/>
      <c r="D1804" s="9" t="s">
        <v>7696</v>
      </c>
      <c r="E1804" s="9"/>
      <c r="F1804" s="9" t="s">
        <v>7697</v>
      </c>
      <c r="G1804" s="9"/>
      <c r="H1804" s="9" t="s">
        <v>7698</v>
      </c>
      <c r="I1804" s="9" t="s">
        <v>7699</v>
      </c>
      <c r="J1804" s="9" t="s">
        <v>7700</v>
      </c>
      <c r="K1804" s="9"/>
      <c r="L1804" s="9"/>
      <c r="M1804" s="9"/>
      <c r="N1804" s="9"/>
      <c r="O1804" s="9"/>
      <c r="P1804" s="9"/>
      <c r="Q1804" s="9"/>
      <c r="R1804" s="9"/>
      <c r="S1804" s="9"/>
    </row>
    <row r="1805" spans="1:19" x14ac:dyDescent="0.2">
      <c r="A1805" s="4" t="s">
        <v>7701</v>
      </c>
      <c r="B1805" s="9" t="s">
        <v>147</v>
      </c>
      <c r="C1805" s="9"/>
      <c r="D1805" s="9" t="s">
        <v>7702</v>
      </c>
      <c r="E1805" s="9"/>
      <c r="F1805" s="9" t="s">
        <v>4548</v>
      </c>
      <c r="G1805" s="9" t="s">
        <v>6117</v>
      </c>
      <c r="H1805" s="9" t="s">
        <v>7703</v>
      </c>
      <c r="I1805" s="9" t="s">
        <v>7704</v>
      </c>
      <c r="J1805" s="9" t="s">
        <v>7705</v>
      </c>
      <c r="K1805" s="9"/>
      <c r="L1805" s="9"/>
      <c r="M1805" s="9"/>
      <c r="N1805" s="9"/>
      <c r="O1805" s="9"/>
      <c r="P1805" s="9"/>
      <c r="Q1805" s="9"/>
      <c r="R1805" s="9"/>
      <c r="S1805" s="9"/>
    </row>
    <row r="1806" spans="1:19" x14ac:dyDescent="0.2">
      <c r="A1806" s="4" t="s">
        <v>7706</v>
      </c>
      <c r="B1806" s="9" t="s">
        <v>43</v>
      </c>
      <c r="C1806" s="9"/>
      <c r="D1806" s="9" t="s">
        <v>7707</v>
      </c>
      <c r="E1806" s="9"/>
      <c r="F1806" s="9" t="s">
        <v>7708</v>
      </c>
      <c r="G1806" s="9"/>
      <c r="H1806" s="9"/>
      <c r="I1806" s="9" t="s">
        <v>7709</v>
      </c>
      <c r="J1806" s="9" t="s">
        <v>7710</v>
      </c>
      <c r="K1806" s="9"/>
      <c r="L1806" s="9"/>
      <c r="M1806" s="9"/>
      <c r="N1806" s="9"/>
      <c r="O1806" s="9"/>
      <c r="P1806" s="9"/>
      <c r="Q1806" s="9"/>
      <c r="R1806" s="9"/>
      <c r="S1806" s="9"/>
    </row>
    <row r="1807" spans="1:19" x14ac:dyDescent="0.2">
      <c r="A1807" s="4" t="s">
        <v>7711</v>
      </c>
      <c r="B1807" s="9" t="s">
        <v>43</v>
      </c>
      <c r="C1807" s="9"/>
      <c r="D1807" s="9" t="s">
        <v>7712</v>
      </c>
      <c r="E1807" s="9"/>
      <c r="F1807" s="9" t="s">
        <v>3883</v>
      </c>
      <c r="G1807" s="9" t="s">
        <v>7713</v>
      </c>
      <c r="H1807" s="9"/>
      <c r="I1807" s="9" t="s">
        <v>7714</v>
      </c>
      <c r="J1807" s="9" t="s">
        <v>7715</v>
      </c>
      <c r="K1807" s="9"/>
      <c r="L1807" s="9"/>
      <c r="M1807" s="9"/>
      <c r="N1807" s="9"/>
      <c r="O1807" s="9"/>
      <c r="P1807" s="9"/>
      <c r="Q1807" s="9"/>
      <c r="R1807" s="9"/>
      <c r="S1807" s="9"/>
    </row>
    <row r="1808" spans="1:19" x14ac:dyDescent="0.2">
      <c r="A1808" s="4" t="s">
        <v>7716</v>
      </c>
      <c r="B1808" s="9" t="s">
        <v>43</v>
      </c>
      <c r="C1808" s="9"/>
      <c r="D1808" s="9" t="s">
        <v>7717</v>
      </c>
      <c r="E1808" s="9"/>
      <c r="F1808" s="9" t="s">
        <v>4661</v>
      </c>
      <c r="G1808" s="9" t="s">
        <v>7718</v>
      </c>
      <c r="H1808" s="9" t="s">
        <v>7719</v>
      </c>
      <c r="I1808" s="9" t="s">
        <v>7720</v>
      </c>
      <c r="J1808" s="9" t="s">
        <v>7721</v>
      </c>
      <c r="K1808" s="9"/>
      <c r="L1808" s="9"/>
      <c r="M1808" s="9"/>
      <c r="N1808" s="9"/>
      <c r="O1808" s="9"/>
      <c r="P1808" s="9"/>
      <c r="Q1808" s="9"/>
      <c r="R1808" s="9"/>
      <c r="S1808" s="9"/>
    </row>
    <row r="1809" spans="1:19" x14ac:dyDescent="0.2">
      <c r="A1809" s="4" t="s">
        <v>7722</v>
      </c>
      <c r="B1809" s="9" t="s">
        <v>128</v>
      </c>
      <c r="C1809" s="9" t="s">
        <v>2629</v>
      </c>
      <c r="D1809" s="9" t="s">
        <v>7723</v>
      </c>
      <c r="E1809" s="9" t="s">
        <v>7724</v>
      </c>
      <c r="F1809" s="9" t="s">
        <v>6123</v>
      </c>
      <c r="G1809" s="9" t="s">
        <v>6128</v>
      </c>
      <c r="H1809" s="9" t="s">
        <v>7725</v>
      </c>
      <c r="I1809" s="9" t="s">
        <v>7726</v>
      </c>
      <c r="J1809" s="9" t="s">
        <v>7727</v>
      </c>
      <c r="K1809" s="9"/>
      <c r="L1809" s="9" t="s">
        <v>7728</v>
      </c>
      <c r="M1809" s="9" t="s">
        <v>6132</v>
      </c>
      <c r="N1809" s="9"/>
      <c r="O1809" s="9"/>
      <c r="P1809" s="9"/>
      <c r="Q1809" s="9"/>
      <c r="R1809" s="9"/>
      <c r="S1809" s="9"/>
    </row>
    <row r="1810" spans="1:19" x14ac:dyDescent="0.2">
      <c r="A1810" s="4" t="s">
        <v>7729</v>
      </c>
      <c r="B1810" s="9" t="s">
        <v>147</v>
      </c>
      <c r="C1810" s="9"/>
      <c r="D1810" s="9" t="s">
        <v>7730</v>
      </c>
      <c r="E1810" s="9"/>
      <c r="F1810" s="9" t="s">
        <v>7553</v>
      </c>
      <c r="G1810" s="9"/>
      <c r="H1810" s="9" t="s">
        <v>7731</v>
      </c>
      <c r="I1810" s="9" t="s">
        <v>7732</v>
      </c>
      <c r="J1810" s="9" t="s">
        <v>7733</v>
      </c>
      <c r="K1810" s="9"/>
      <c r="L1810" s="9"/>
      <c r="M1810" s="9"/>
      <c r="N1810" s="9"/>
      <c r="O1810" s="9"/>
      <c r="P1810" s="9"/>
      <c r="Q1810" s="9"/>
      <c r="R1810" s="9"/>
      <c r="S1810" s="9"/>
    </row>
    <row r="1811" spans="1:19" x14ac:dyDescent="0.2">
      <c r="A1811" s="4" t="s">
        <v>7734</v>
      </c>
      <c r="B1811" s="9" t="s">
        <v>2443</v>
      </c>
      <c r="C1811" s="9"/>
      <c r="D1811" s="9" t="s">
        <v>7735</v>
      </c>
      <c r="E1811" s="9"/>
      <c r="F1811" s="9" t="s">
        <v>2644</v>
      </c>
      <c r="G1811" s="9" t="s">
        <v>7736</v>
      </c>
      <c r="H1811" s="9" t="s">
        <v>7737</v>
      </c>
      <c r="I1811" s="9" t="s">
        <v>7738</v>
      </c>
      <c r="J1811" s="9" t="s">
        <v>7739</v>
      </c>
      <c r="K1811" s="9"/>
      <c r="L1811" s="9"/>
      <c r="M1811" s="9" t="s">
        <v>6896</v>
      </c>
      <c r="N1811" s="9"/>
      <c r="O1811" s="9"/>
      <c r="P1811" s="9"/>
      <c r="Q1811" s="9"/>
      <c r="R1811" s="9"/>
      <c r="S1811" s="9"/>
    </row>
    <row r="1812" spans="1:19" x14ac:dyDescent="0.2">
      <c r="A1812" s="4" t="s">
        <v>7740</v>
      </c>
      <c r="B1812" s="9" t="s">
        <v>43</v>
      </c>
      <c r="C1812" s="9"/>
      <c r="D1812" s="9" t="s">
        <v>7741</v>
      </c>
      <c r="E1812" s="9"/>
      <c r="F1812" s="9" t="s">
        <v>2870</v>
      </c>
      <c r="G1812" s="9" t="s">
        <v>7742</v>
      </c>
      <c r="H1812" s="9"/>
      <c r="I1812" s="9" t="s">
        <v>7743</v>
      </c>
      <c r="J1812" s="9" t="s">
        <v>7744</v>
      </c>
      <c r="K1812" s="9"/>
      <c r="L1812" s="9"/>
      <c r="M1812" s="9"/>
      <c r="N1812" s="9"/>
      <c r="O1812" s="9"/>
      <c r="P1812" s="9"/>
      <c r="Q1812" s="9"/>
      <c r="R1812" s="9"/>
      <c r="S1812" s="9"/>
    </row>
    <row r="1813" spans="1:19" x14ac:dyDescent="0.2">
      <c r="A1813" s="4" t="s">
        <v>7745</v>
      </c>
      <c r="B1813" s="9" t="s">
        <v>128</v>
      </c>
      <c r="C1813" s="9" t="s">
        <v>4616</v>
      </c>
      <c r="D1813" s="9" t="s">
        <v>7746</v>
      </c>
      <c r="E1813" s="9" t="s">
        <v>7747</v>
      </c>
      <c r="F1813" s="9" t="s">
        <v>3627</v>
      </c>
      <c r="G1813" s="9" t="s">
        <v>7748</v>
      </c>
      <c r="H1813" s="9"/>
      <c r="I1813" s="9" t="s">
        <v>7749</v>
      </c>
      <c r="J1813" s="9" t="s">
        <v>7750</v>
      </c>
      <c r="K1813" s="9"/>
      <c r="L1813" s="9" t="s">
        <v>7751</v>
      </c>
      <c r="M1813" s="9" t="s">
        <v>4804</v>
      </c>
      <c r="N1813" s="9"/>
      <c r="O1813" s="9"/>
      <c r="P1813" s="9"/>
      <c r="Q1813" s="9"/>
      <c r="R1813" s="9"/>
      <c r="S1813" s="9"/>
    </row>
    <row r="1814" spans="1:19" x14ac:dyDescent="0.2">
      <c r="A1814" s="4" t="s">
        <v>7752</v>
      </c>
      <c r="B1814" s="9" t="s">
        <v>2443</v>
      </c>
      <c r="C1814" s="9"/>
      <c r="D1814" s="9" t="s">
        <v>7753</v>
      </c>
      <c r="E1814" s="9"/>
      <c r="F1814" s="9" t="s">
        <v>2826</v>
      </c>
      <c r="G1814" s="9" t="s">
        <v>7754</v>
      </c>
      <c r="H1814" s="9" t="s">
        <v>7755</v>
      </c>
      <c r="I1814" s="9" t="s">
        <v>7756</v>
      </c>
      <c r="J1814" s="9" t="s">
        <v>7757</v>
      </c>
      <c r="K1814" s="9"/>
      <c r="L1814" s="9"/>
      <c r="M1814" s="9" t="s">
        <v>6896</v>
      </c>
      <c r="N1814" s="9"/>
      <c r="O1814" s="9"/>
      <c r="P1814" s="9"/>
      <c r="Q1814" s="9"/>
      <c r="R1814" s="9"/>
      <c r="S1814" s="9"/>
    </row>
    <row r="1815" spans="1:19" x14ac:dyDescent="0.2">
      <c r="A1815" s="4" t="s">
        <v>7758</v>
      </c>
      <c r="B1815" s="9" t="s">
        <v>43</v>
      </c>
      <c r="C1815" s="9"/>
      <c r="D1815" s="9" t="s">
        <v>7759</v>
      </c>
      <c r="E1815" s="9"/>
      <c r="F1815" s="9" t="s">
        <v>2601</v>
      </c>
      <c r="G1815" s="9"/>
      <c r="H1815" s="9"/>
      <c r="I1815" s="9" t="s">
        <v>7760</v>
      </c>
      <c r="J1815" s="9" t="s">
        <v>7761</v>
      </c>
      <c r="K1815" s="9"/>
      <c r="L1815" s="9"/>
      <c r="M1815" s="9"/>
      <c r="N1815" s="9"/>
      <c r="O1815" s="9"/>
      <c r="P1815" s="9"/>
      <c r="Q1815" s="9"/>
      <c r="R1815" s="9"/>
      <c r="S1815" s="9"/>
    </row>
    <row r="1816" spans="1:19" x14ac:dyDescent="0.2">
      <c r="A1816" s="4" t="s">
        <v>7762</v>
      </c>
      <c r="B1816" s="9" t="s">
        <v>128</v>
      </c>
      <c r="C1816" s="9" t="s">
        <v>2699</v>
      </c>
      <c r="D1816" s="9" t="s">
        <v>7763</v>
      </c>
      <c r="E1816" s="9" t="s">
        <v>7764</v>
      </c>
      <c r="F1816" s="9" t="s">
        <v>7765</v>
      </c>
      <c r="G1816" s="9" t="s">
        <v>2524</v>
      </c>
      <c r="H1816" s="9"/>
      <c r="I1816" s="9" t="s">
        <v>7766</v>
      </c>
      <c r="J1816" s="9" t="s">
        <v>7767</v>
      </c>
      <c r="K1816" s="9"/>
      <c r="L1816" s="9" t="s">
        <v>7768</v>
      </c>
      <c r="M1816" s="9"/>
      <c r="N1816" s="9"/>
      <c r="O1816" s="9"/>
      <c r="P1816" s="9"/>
      <c r="Q1816" s="9"/>
      <c r="R1816" s="9"/>
      <c r="S1816" s="9"/>
    </row>
    <row r="1817" spans="1:19" x14ac:dyDescent="0.2">
      <c r="A1817" s="4" t="s">
        <v>7769</v>
      </c>
      <c r="B1817" s="9" t="s">
        <v>43</v>
      </c>
      <c r="C1817" s="9"/>
      <c r="D1817" s="9" t="s">
        <v>7770</v>
      </c>
      <c r="E1817" s="9"/>
      <c r="F1817" s="9" t="s">
        <v>6089</v>
      </c>
      <c r="G1817" s="9" t="s">
        <v>6088</v>
      </c>
      <c r="H1817" s="9" t="s">
        <v>7771</v>
      </c>
      <c r="I1817" s="9" t="s">
        <v>7772</v>
      </c>
      <c r="J1817" s="9" t="s">
        <v>7773</v>
      </c>
      <c r="K1817" s="9"/>
      <c r="L1817" s="9"/>
      <c r="M1817" s="9"/>
      <c r="N1817" s="9"/>
      <c r="O1817" s="9"/>
      <c r="P1817" s="9"/>
      <c r="Q1817" s="9"/>
      <c r="R1817" s="9"/>
      <c r="S1817" s="9"/>
    </row>
    <row r="1818" spans="1:19" x14ac:dyDescent="0.2">
      <c r="A1818" s="4" t="s">
        <v>7774</v>
      </c>
      <c r="B1818" s="9" t="s">
        <v>43</v>
      </c>
      <c r="C1818" s="9"/>
      <c r="D1818" s="9" t="s">
        <v>7775</v>
      </c>
      <c r="E1818" s="9"/>
      <c r="F1818" s="9" t="s">
        <v>6088</v>
      </c>
      <c r="G1818" s="9" t="s">
        <v>7771</v>
      </c>
      <c r="H1818" s="9"/>
      <c r="I1818" s="9" t="s">
        <v>7776</v>
      </c>
      <c r="J1818" s="9" t="s">
        <v>7777</v>
      </c>
      <c r="K1818" s="9"/>
      <c r="L1818" s="9"/>
      <c r="M1818" s="9"/>
      <c r="N1818" s="9"/>
      <c r="O1818" s="9"/>
      <c r="P1818" s="9"/>
      <c r="Q1818" s="9"/>
      <c r="R1818" s="9"/>
      <c r="S1818" s="9"/>
    </row>
    <row r="1819" spans="1:19" x14ac:dyDescent="0.2">
      <c r="A1819" s="4" t="s">
        <v>7778</v>
      </c>
      <c r="B1819" s="9" t="s">
        <v>147</v>
      </c>
      <c r="C1819" s="9"/>
      <c r="D1819" s="9" t="s">
        <v>7779</v>
      </c>
      <c r="E1819" s="9"/>
      <c r="F1819" s="9" t="s">
        <v>7780</v>
      </c>
      <c r="G1819" s="9"/>
      <c r="H1819" s="9" t="s">
        <v>7781</v>
      </c>
      <c r="I1819" s="9" t="s">
        <v>7782</v>
      </c>
      <c r="J1819" s="9" t="s">
        <v>7783</v>
      </c>
      <c r="K1819" s="9"/>
      <c r="L1819" s="9"/>
      <c r="M1819" s="9"/>
      <c r="N1819" s="9"/>
      <c r="O1819" s="9"/>
      <c r="P1819" s="9"/>
      <c r="Q1819" s="9"/>
      <c r="R1819" s="9"/>
      <c r="S1819" s="9"/>
    </row>
    <row r="1820" spans="1:19" x14ac:dyDescent="0.2">
      <c r="A1820" s="4" t="s">
        <v>7784</v>
      </c>
      <c r="B1820" s="9" t="s">
        <v>147</v>
      </c>
      <c r="C1820" s="9"/>
      <c r="D1820" s="9" t="s">
        <v>7785</v>
      </c>
      <c r="E1820" s="9"/>
      <c r="F1820" s="9" t="s">
        <v>4285</v>
      </c>
      <c r="G1820" s="9"/>
      <c r="H1820" s="9" t="s">
        <v>7786</v>
      </c>
      <c r="I1820" s="9" t="s">
        <v>7787</v>
      </c>
      <c r="J1820" s="9" t="s">
        <v>7788</v>
      </c>
      <c r="K1820" s="9"/>
      <c r="L1820" s="9"/>
      <c r="M1820" s="9"/>
      <c r="N1820" s="9"/>
      <c r="O1820" s="9"/>
      <c r="P1820" s="9"/>
      <c r="Q1820" s="9"/>
      <c r="R1820" s="9"/>
      <c r="S1820" s="9"/>
    </row>
    <row r="1821" spans="1:19" x14ac:dyDescent="0.2">
      <c r="A1821" s="4" t="s">
        <v>7789</v>
      </c>
      <c r="B1821" s="9" t="s">
        <v>43</v>
      </c>
      <c r="C1821" s="9"/>
      <c r="D1821" s="9" t="s">
        <v>7790</v>
      </c>
      <c r="E1821" s="9"/>
      <c r="F1821" s="9" t="s">
        <v>7453</v>
      </c>
      <c r="G1821" s="9"/>
      <c r="H1821" s="9" t="s">
        <v>7791</v>
      </c>
      <c r="I1821" s="9" t="s">
        <v>7792</v>
      </c>
      <c r="J1821" s="9" t="s">
        <v>7793</v>
      </c>
      <c r="K1821" s="9"/>
      <c r="L1821" s="9"/>
      <c r="M1821" s="9"/>
      <c r="N1821" s="9"/>
      <c r="O1821" s="9"/>
      <c r="P1821" s="9"/>
      <c r="Q1821" s="9"/>
      <c r="R1821" s="9"/>
      <c r="S1821" s="9"/>
    </row>
    <row r="1822" spans="1:19" x14ac:dyDescent="0.2">
      <c r="A1822" s="4" t="s">
        <v>7794</v>
      </c>
      <c r="B1822" s="9" t="s">
        <v>43</v>
      </c>
      <c r="C1822" s="9"/>
      <c r="D1822" s="9" t="s">
        <v>7795</v>
      </c>
      <c r="E1822" s="9"/>
      <c r="F1822" s="9" t="s">
        <v>7453</v>
      </c>
      <c r="G1822" s="9"/>
      <c r="H1822" s="9" t="s">
        <v>7796</v>
      </c>
      <c r="I1822" s="9" t="s">
        <v>7797</v>
      </c>
      <c r="J1822" s="9" t="s">
        <v>7798</v>
      </c>
      <c r="K1822" s="9"/>
      <c r="L1822" s="9"/>
      <c r="M1822" s="9"/>
      <c r="N1822" s="9"/>
      <c r="O1822" s="9"/>
      <c r="P1822" s="9"/>
      <c r="Q1822" s="9"/>
      <c r="R1822" s="9"/>
      <c r="S1822" s="9"/>
    </row>
    <row r="1823" spans="1:19" x14ac:dyDescent="0.2">
      <c r="A1823" s="4" t="s">
        <v>7799</v>
      </c>
      <c r="B1823" s="9" t="s">
        <v>128</v>
      </c>
      <c r="C1823" s="9" t="s">
        <v>2122</v>
      </c>
      <c r="D1823" s="9" t="s">
        <v>7800</v>
      </c>
      <c r="E1823" s="9"/>
      <c r="F1823" s="9" t="s">
        <v>2870</v>
      </c>
      <c r="G1823" s="9" t="s">
        <v>7801</v>
      </c>
      <c r="H1823" s="9" t="s">
        <v>7802</v>
      </c>
      <c r="I1823" s="9" t="s">
        <v>7803</v>
      </c>
      <c r="J1823" s="9" t="s">
        <v>7804</v>
      </c>
      <c r="K1823" s="9"/>
      <c r="L1823" s="9"/>
      <c r="M1823" s="9"/>
      <c r="N1823" s="9"/>
      <c r="O1823" s="9"/>
      <c r="P1823" s="9"/>
      <c r="Q1823" s="9"/>
      <c r="R1823" s="9"/>
      <c r="S1823" s="9"/>
    </row>
    <row r="1824" spans="1:19" x14ac:dyDescent="0.2">
      <c r="A1824" s="4" t="s">
        <v>7805</v>
      </c>
      <c r="B1824" s="9" t="s">
        <v>43</v>
      </c>
      <c r="C1824" s="9"/>
      <c r="D1824" s="9" t="s">
        <v>7806</v>
      </c>
      <c r="E1824" s="9"/>
      <c r="F1824" s="9" t="s">
        <v>5817</v>
      </c>
      <c r="G1824" s="9"/>
      <c r="H1824" s="9"/>
      <c r="I1824" s="9" t="s">
        <v>7807</v>
      </c>
      <c r="J1824" s="9" t="s">
        <v>7808</v>
      </c>
      <c r="K1824" s="9"/>
      <c r="L1824" s="9"/>
      <c r="M1824" s="9"/>
      <c r="N1824" s="9"/>
      <c r="O1824" s="9"/>
      <c r="P1824" s="9"/>
      <c r="Q1824" s="9"/>
      <c r="R1824" s="9"/>
      <c r="S1824" s="9"/>
    </row>
    <row r="1825" spans="1:19" x14ac:dyDescent="0.2">
      <c r="A1825" s="4" t="s">
        <v>7809</v>
      </c>
      <c r="B1825" s="9" t="s">
        <v>128</v>
      </c>
      <c r="C1825" s="9" t="s">
        <v>2699</v>
      </c>
      <c r="D1825" s="9" t="s">
        <v>7810</v>
      </c>
      <c r="E1825" s="9"/>
      <c r="F1825" s="9" t="s">
        <v>7811</v>
      </c>
      <c r="G1825" s="9" t="s">
        <v>7812</v>
      </c>
      <c r="H1825" s="9"/>
      <c r="I1825" s="9" t="s">
        <v>7813</v>
      </c>
      <c r="J1825" s="9" t="s">
        <v>7814</v>
      </c>
      <c r="K1825" s="9"/>
      <c r="L1825" s="9" t="s">
        <v>7815</v>
      </c>
      <c r="M1825" s="9" t="s">
        <v>7816</v>
      </c>
      <c r="N1825" s="9"/>
      <c r="O1825" s="9"/>
      <c r="P1825" s="9"/>
      <c r="Q1825" s="9"/>
      <c r="R1825" s="9"/>
      <c r="S1825" s="9"/>
    </row>
    <row r="1826" spans="1:19" x14ac:dyDescent="0.2">
      <c r="A1826" s="4" t="s">
        <v>7817</v>
      </c>
      <c r="B1826" s="9" t="s">
        <v>43</v>
      </c>
      <c r="C1826" s="9"/>
      <c r="D1826" s="9" t="s">
        <v>7818</v>
      </c>
      <c r="E1826" s="9"/>
      <c r="F1826" s="9" t="s">
        <v>3883</v>
      </c>
      <c r="G1826" s="9" t="s">
        <v>7819</v>
      </c>
      <c r="H1826" s="9"/>
      <c r="I1826" s="9" t="s">
        <v>7820</v>
      </c>
      <c r="J1826" s="9" t="s">
        <v>7821</v>
      </c>
      <c r="K1826" s="9"/>
      <c r="L1826" s="9"/>
      <c r="M1826" s="9"/>
      <c r="N1826" s="9"/>
      <c r="O1826" s="9"/>
      <c r="P1826" s="9"/>
      <c r="Q1826" s="9"/>
      <c r="R1826" s="9"/>
      <c r="S1826" s="9"/>
    </row>
    <row r="1827" spans="1:19" x14ac:dyDescent="0.2">
      <c r="A1827" s="4" t="s">
        <v>7822</v>
      </c>
      <c r="B1827" s="9" t="s">
        <v>43</v>
      </c>
      <c r="C1827" s="9"/>
      <c r="D1827" s="9" t="s">
        <v>7823</v>
      </c>
      <c r="E1827" s="9"/>
      <c r="F1827" s="9" t="s">
        <v>7824</v>
      </c>
      <c r="G1827" s="9"/>
      <c r="H1827" s="9" t="s">
        <v>7825</v>
      </c>
      <c r="I1827" s="9" t="s">
        <v>7826</v>
      </c>
      <c r="J1827" s="9" t="s">
        <v>7827</v>
      </c>
      <c r="K1827" s="9"/>
      <c r="L1827" s="9"/>
      <c r="M1827" s="9"/>
      <c r="N1827" s="9"/>
      <c r="O1827" s="9"/>
      <c r="P1827" s="9"/>
      <c r="Q1827" s="9"/>
      <c r="R1827" s="9"/>
      <c r="S1827" s="9"/>
    </row>
    <row r="1828" spans="1:19" x14ac:dyDescent="0.2">
      <c r="A1828" s="4" t="s">
        <v>7828</v>
      </c>
      <c r="B1828" s="9" t="s">
        <v>128</v>
      </c>
      <c r="C1828" s="9" t="s">
        <v>2794</v>
      </c>
      <c r="D1828" s="9" t="s">
        <v>7829</v>
      </c>
      <c r="E1828" s="9"/>
      <c r="F1828" s="9" t="s">
        <v>7830</v>
      </c>
      <c r="G1828" s="9"/>
      <c r="H1828" s="9"/>
      <c r="I1828" s="9" t="s">
        <v>7831</v>
      </c>
      <c r="J1828" s="9" t="s">
        <v>7832</v>
      </c>
      <c r="K1828" s="9"/>
      <c r="L1828" s="9" t="s">
        <v>7833</v>
      </c>
      <c r="M1828" s="9"/>
      <c r="N1828" s="9"/>
      <c r="O1828" s="9"/>
      <c r="P1828" s="9"/>
      <c r="Q1828" s="9"/>
      <c r="R1828" s="9"/>
      <c r="S1828" s="9"/>
    </row>
    <row r="1829" spans="1:19" x14ac:dyDescent="0.2">
      <c r="A1829" s="4" t="s">
        <v>7834</v>
      </c>
      <c r="B1829" s="9" t="s">
        <v>43</v>
      </c>
      <c r="C1829" s="9"/>
      <c r="D1829" s="9" t="s">
        <v>7835</v>
      </c>
      <c r="E1829" s="9"/>
      <c r="F1829" s="9" t="s">
        <v>43</v>
      </c>
      <c r="G1829" s="9" t="s">
        <v>7836</v>
      </c>
      <c r="H1829" s="9"/>
      <c r="I1829" s="9" t="s">
        <v>7837</v>
      </c>
      <c r="J1829" s="9" t="s">
        <v>7838</v>
      </c>
      <c r="K1829" s="9"/>
      <c r="L1829" s="9"/>
      <c r="M1829" s="9"/>
      <c r="N1829" s="9"/>
      <c r="O1829" s="9"/>
      <c r="P1829" s="9"/>
      <c r="Q1829" s="9"/>
      <c r="R1829" s="9"/>
      <c r="S1829" s="9"/>
    </row>
    <row r="1830" spans="1:19" x14ac:dyDescent="0.2">
      <c r="A1830" s="4" t="s">
        <v>7839</v>
      </c>
      <c r="B1830" s="9" t="s">
        <v>43</v>
      </c>
      <c r="C1830" s="9"/>
      <c r="D1830" s="9" t="s">
        <v>7840</v>
      </c>
      <c r="E1830" s="9"/>
      <c r="F1830" s="9" t="s">
        <v>4674</v>
      </c>
      <c r="G1830" s="9"/>
      <c r="H1830" s="9"/>
      <c r="I1830" s="9" t="s">
        <v>7841</v>
      </c>
      <c r="J1830" s="9" t="s">
        <v>7842</v>
      </c>
      <c r="K1830" s="9"/>
      <c r="L1830" s="9"/>
      <c r="M1830" s="9"/>
      <c r="N1830" s="9"/>
      <c r="O1830" s="9"/>
      <c r="P1830" s="9"/>
      <c r="Q1830" s="9"/>
      <c r="R1830" s="9"/>
      <c r="S1830" s="9"/>
    </row>
    <row r="1831" spans="1:19" x14ac:dyDescent="0.2">
      <c r="A1831" s="4" t="s">
        <v>7843</v>
      </c>
      <c r="B1831" s="9" t="s">
        <v>43</v>
      </c>
      <c r="C1831" s="9"/>
      <c r="D1831" s="9" t="s">
        <v>7844</v>
      </c>
      <c r="E1831" s="9"/>
      <c r="F1831" s="9" t="s">
        <v>7845</v>
      </c>
      <c r="G1831" s="9"/>
      <c r="H1831" s="9" t="s">
        <v>7845</v>
      </c>
      <c r="I1831" s="9" t="s">
        <v>7846</v>
      </c>
      <c r="J1831" s="9" t="s">
        <v>7847</v>
      </c>
      <c r="K1831" s="9"/>
      <c r="L1831" s="9"/>
      <c r="M1831" s="9"/>
      <c r="N1831" s="9"/>
      <c r="O1831" s="9"/>
      <c r="P1831" s="9"/>
      <c r="Q1831" s="9"/>
      <c r="R1831" s="9"/>
      <c r="S1831" s="9"/>
    </row>
    <row r="1832" spans="1:19" x14ac:dyDescent="0.2">
      <c r="A1832" s="4" t="s">
        <v>7848</v>
      </c>
      <c r="B1832" s="9" t="s">
        <v>43</v>
      </c>
      <c r="C1832" s="9"/>
      <c r="D1832" s="9" t="s">
        <v>7849</v>
      </c>
      <c r="E1832" s="9"/>
      <c r="F1832" s="9" t="s">
        <v>7850</v>
      </c>
      <c r="G1832" s="9"/>
      <c r="H1832" s="9"/>
      <c r="I1832" s="9" t="s">
        <v>7851</v>
      </c>
      <c r="J1832" s="9" t="s">
        <v>7852</v>
      </c>
      <c r="K1832" s="9"/>
      <c r="L1832" s="9"/>
      <c r="M1832" s="9"/>
      <c r="N1832" s="9"/>
      <c r="O1832" s="9"/>
      <c r="P1832" s="9"/>
      <c r="Q1832" s="9"/>
      <c r="R1832" s="9"/>
      <c r="S1832" s="9"/>
    </row>
    <row r="1833" spans="1:19" x14ac:dyDescent="0.2">
      <c r="A1833" s="4" t="s">
        <v>7853</v>
      </c>
      <c r="B1833" s="9" t="s">
        <v>43</v>
      </c>
      <c r="C1833" s="9"/>
      <c r="D1833" s="9" t="s">
        <v>7854</v>
      </c>
      <c r="E1833" s="9"/>
      <c r="F1833" s="9" t="s">
        <v>7855</v>
      </c>
      <c r="G1833" s="9"/>
      <c r="H1833" s="9"/>
      <c r="I1833" s="9" t="s">
        <v>7856</v>
      </c>
      <c r="J1833" s="9" t="s">
        <v>7857</v>
      </c>
      <c r="K1833" s="9"/>
      <c r="L1833" s="9"/>
      <c r="M1833" s="9"/>
      <c r="N1833" s="9"/>
      <c r="O1833" s="9"/>
      <c r="P1833" s="9"/>
      <c r="Q1833" s="9"/>
      <c r="R1833" s="9"/>
      <c r="S1833" s="9"/>
    </row>
    <row r="1834" spans="1:19" x14ac:dyDescent="0.2">
      <c r="A1834" s="4" t="s">
        <v>7834</v>
      </c>
      <c r="B1834" s="9" t="s">
        <v>2443</v>
      </c>
      <c r="C1834" s="9"/>
      <c r="D1834" s="9" t="s">
        <v>7858</v>
      </c>
      <c r="E1834" s="9"/>
      <c r="F1834" s="9" t="s">
        <v>7859</v>
      </c>
      <c r="G1834" s="9" t="s">
        <v>7860</v>
      </c>
      <c r="H1834" s="9" t="s">
        <v>7861</v>
      </c>
      <c r="I1834" s="9" t="s">
        <v>7862</v>
      </c>
      <c r="J1834" s="9" t="s">
        <v>7863</v>
      </c>
      <c r="K1834" s="9"/>
      <c r="L1834" s="9"/>
      <c r="M1834" s="9"/>
      <c r="N1834" s="9"/>
      <c r="O1834" s="9"/>
      <c r="P1834" s="9"/>
      <c r="Q1834" s="9"/>
      <c r="R1834" s="9"/>
      <c r="S1834" s="9"/>
    </row>
    <row r="1835" spans="1:19" x14ac:dyDescent="0.2">
      <c r="A1835" s="4" t="s">
        <v>7864</v>
      </c>
      <c r="B1835" s="9" t="s">
        <v>43</v>
      </c>
      <c r="C1835" s="9"/>
      <c r="D1835" s="9" t="s">
        <v>7865</v>
      </c>
      <c r="E1835" s="9"/>
      <c r="F1835" s="9" t="s">
        <v>6236</v>
      </c>
      <c r="G1835" s="9" t="s">
        <v>7866</v>
      </c>
      <c r="H1835" s="9" t="s">
        <v>6236</v>
      </c>
      <c r="I1835" s="9" t="s">
        <v>7867</v>
      </c>
      <c r="J1835" s="9" t="s">
        <v>7868</v>
      </c>
      <c r="K1835" s="9"/>
      <c r="L1835" s="9"/>
      <c r="M1835" s="9"/>
      <c r="N1835" s="9"/>
      <c r="O1835" s="9"/>
      <c r="P1835" s="9"/>
      <c r="Q1835" s="9"/>
      <c r="R1835" s="9"/>
      <c r="S1835" s="9"/>
    </row>
    <row r="1836" spans="1:19" x14ac:dyDescent="0.2">
      <c r="A1836" s="4" t="s">
        <v>7869</v>
      </c>
      <c r="B1836" s="9" t="s">
        <v>2443</v>
      </c>
      <c r="C1836" s="9"/>
      <c r="D1836" s="9" t="s">
        <v>7870</v>
      </c>
      <c r="E1836" s="9"/>
      <c r="F1836" s="9" t="s">
        <v>7871</v>
      </c>
      <c r="G1836" s="9" t="s">
        <v>7872</v>
      </c>
      <c r="H1836" s="9" t="s">
        <v>3628</v>
      </c>
      <c r="I1836" s="9" t="s">
        <v>7873</v>
      </c>
      <c r="J1836" s="9" t="s">
        <v>7874</v>
      </c>
      <c r="K1836" s="9"/>
      <c r="L1836" s="9"/>
      <c r="M1836" s="9" t="s">
        <v>7875</v>
      </c>
      <c r="N1836" s="9"/>
      <c r="O1836" s="9"/>
      <c r="P1836" s="9"/>
      <c r="Q1836" s="9"/>
      <c r="R1836" s="9"/>
      <c r="S1836" s="9"/>
    </row>
    <row r="1837" spans="1:19" x14ac:dyDescent="0.2">
      <c r="A1837" s="4" t="s">
        <v>7876</v>
      </c>
      <c r="B1837" s="9" t="s">
        <v>43</v>
      </c>
      <c r="C1837" s="9"/>
      <c r="D1837" s="9" t="s">
        <v>7877</v>
      </c>
      <c r="E1837" s="9"/>
      <c r="F1837" s="9" t="s">
        <v>7791</v>
      </c>
      <c r="G1837" s="9"/>
      <c r="H1837" s="9"/>
      <c r="I1837" s="9" t="s">
        <v>7878</v>
      </c>
      <c r="J1837" s="9" t="s">
        <v>7879</v>
      </c>
      <c r="K1837" s="9"/>
      <c r="L1837" s="9"/>
      <c r="M1837" s="9"/>
      <c r="N1837" s="9"/>
      <c r="O1837" s="9"/>
      <c r="P1837" s="9"/>
      <c r="Q1837" s="9"/>
      <c r="R1837" s="9"/>
      <c r="S1837" s="9"/>
    </row>
    <row r="1838" spans="1:19" x14ac:dyDescent="0.2">
      <c r="A1838" s="4" t="s">
        <v>7880</v>
      </c>
      <c r="B1838" s="9" t="s">
        <v>2443</v>
      </c>
      <c r="C1838" s="9"/>
      <c r="D1838" s="9" t="s">
        <v>7881</v>
      </c>
      <c r="E1838" s="9"/>
      <c r="F1838" s="9" t="s">
        <v>7882</v>
      </c>
      <c r="G1838" s="9"/>
      <c r="H1838" s="9" t="s">
        <v>7883</v>
      </c>
      <c r="I1838" s="9" t="s">
        <v>7884</v>
      </c>
      <c r="J1838" s="9" t="s">
        <v>7885</v>
      </c>
      <c r="K1838" s="9"/>
      <c r="L1838" s="9"/>
      <c r="M1838" s="9" t="s">
        <v>7886</v>
      </c>
      <c r="N1838" s="9"/>
      <c r="O1838" s="9"/>
      <c r="P1838" s="9"/>
      <c r="Q1838" s="9"/>
      <c r="R1838" s="9"/>
      <c r="S1838" s="9"/>
    </row>
    <row r="1839" spans="1:19" x14ac:dyDescent="0.2">
      <c r="A1839" s="4" t="s">
        <v>7887</v>
      </c>
      <c r="B1839" s="9" t="s">
        <v>43</v>
      </c>
      <c r="C1839" s="9"/>
      <c r="D1839" s="9" t="s">
        <v>7888</v>
      </c>
      <c r="E1839" s="9"/>
      <c r="F1839" s="9" t="s">
        <v>3410</v>
      </c>
      <c r="G1839" s="9"/>
      <c r="H1839" s="9"/>
      <c r="I1839" s="9" t="s">
        <v>7889</v>
      </c>
      <c r="J1839" s="9" t="s">
        <v>7890</v>
      </c>
      <c r="K1839" s="9"/>
      <c r="L1839" s="9"/>
      <c r="M1839" s="9"/>
      <c r="N1839" s="9"/>
      <c r="O1839" s="9"/>
      <c r="P1839" s="9"/>
      <c r="Q1839" s="9"/>
      <c r="R1839" s="9"/>
      <c r="S1839" s="9"/>
    </row>
    <row r="1840" spans="1:19" x14ac:dyDescent="0.2">
      <c r="A1840" s="4" t="s">
        <v>7891</v>
      </c>
      <c r="B1840" s="9" t="s">
        <v>549</v>
      </c>
      <c r="C1840" s="9"/>
      <c r="D1840" s="9" t="s">
        <v>7892</v>
      </c>
      <c r="E1840" s="9"/>
      <c r="F1840" s="9" t="s">
        <v>6184</v>
      </c>
      <c r="G1840" s="9"/>
      <c r="H1840" s="9" t="s">
        <v>7893</v>
      </c>
      <c r="I1840" s="9" t="s">
        <v>7894</v>
      </c>
      <c r="J1840" s="9" t="s">
        <v>7895</v>
      </c>
      <c r="K1840" s="9"/>
      <c r="L1840" s="9"/>
      <c r="M1840" s="9"/>
      <c r="N1840" s="9"/>
      <c r="O1840" s="9"/>
      <c r="P1840" s="9"/>
      <c r="Q1840" s="9"/>
      <c r="R1840" s="9"/>
      <c r="S1840" s="9"/>
    </row>
    <row r="1841" spans="1:19" x14ac:dyDescent="0.2">
      <c r="A1841" s="4" t="s">
        <v>7896</v>
      </c>
      <c r="B1841" s="9" t="s">
        <v>43</v>
      </c>
      <c r="C1841" s="9"/>
      <c r="D1841" s="9" t="s">
        <v>7897</v>
      </c>
      <c r="E1841" s="9"/>
      <c r="F1841" s="9" t="s">
        <v>43</v>
      </c>
      <c r="G1841" s="9" t="s">
        <v>7898</v>
      </c>
      <c r="H1841" s="9"/>
      <c r="I1841" s="9" t="s">
        <v>7899</v>
      </c>
      <c r="J1841" s="9" t="s">
        <v>7900</v>
      </c>
      <c r="K1841" s="9"/>
      <c r="L1841" s="9"/>
      <c r="M1841" s="9"/>
      <c r="N1841" s="9"/>
      <c r="O1841" s="9"/>
      <c r="P1841" s="9"/>
      <c r="Q1841" s="9"/>
      <c r="R1841" s="9"/>
      <c r="S1841" s="9"/>
    </row>
    <row r="1842" spans="1:19" x14ac:dyDescent="0.2">
      <c r="A1842" s="4" t="s">
        <v>7901</v>
      </c>
      <c r="B1842" s="9" t="s">
        <v>147</v>
      </c>
      <c r="C1842" s="9"/>
      <c r="D1842" s="9" t="s">
        <v>7902</v>
      </c>
      <c r="E1842" s="9"/>
      <c r="F1842" s="9" t="s">
        <v>3405</v>
      </c>
      <c r="G1842" s="9"/>
      <c r="H1842" s="9" t="s">
        <v>7903</v>
      </c>
      <c r="I1842" s="9" t="s">
        <v>7904</v>
      </c>
      <c r="J1842" s="9" t="s">
        <v>7905</v>
      </c>
      <c r="K1842" s="9"/>
      <c r="L1842" s="9"/>
      <c r="M1842" s="9"/>
      <c r="N1842" s="9"/>
      <c r="O1842" s="9"/>
      <c r="P1842" s="9"/>
      <c r="Q1842" s="9"/>
      <c r="R1842" s="9"/>
      <c r="S1842" s="9"/>
    </row>
    <row r="1843" spans="1:19" x14ac:dyDescent="0.2">
      <c r="A1843" s="4" t="s">
        <v>7906</v>
      </c>
      <c r="B1843" s="9" t="s">
        <v>43</v>
      </c>
      <c r="C1843" s="9"/>
      <c r="D1843" s="9" t="s">
        <v>7907</v>
      </c>
      <c r="E1843" s="9"/>
      <c r="F1843" s="9" t="s">
        <v>7898</v>
      </c>
      <c r="G1843" s="9" t="s">
        <v>7908</v>
      </c>
      <c r="H1843" s="9"/>
      <c r="I1843" s="9" t="s">
        <v>7909</v>
      </c>
      <c r="J1843" s="9" t="s">
        <v>7910</v>
      </c>
      <c r="K1843" s="9"/>
      <c r="L1843" s="9"/>
      <c r="M1843" s="9"/>
      <c r="N1843" s="9"/>
      <c r="O1843" s="9"/>
      <c r="P1843" s="9"/>
      <c r="Q1843" s="9"/>
      <c r="R1843" s="9"/>
      <c r="S1843" s="9"/>
    </row>
    <row r="1844" spans="1:19" x14ac:dyDescent="0.2">
      <c r="A1844" s="4" t="s">
        <v>7911</v>
      </c>
      <c r="B1844" s="9" t="s">
        <v>128</v>
      </c>
      <c r="C1844" s="9" t="s">
        <v>512</v>
      </c>
      <c r="D1844" s="9" t="s">
        <v>7912</v>
      </c>
      <c r="E1844" s="9"/>
      <c r="F1844" s="9" t="s">
        <v>7913</v>
      </c>
      <c r="G1844" s="9"/>
      <c r="H1844" s="9" t="s">
        <v>7914</v>
      </c>
      <c r="I1844" s="9" t="s">
        <v>7915</v>
      </c>
      <c r="J1844" s="9" t="s">
        <v>7916</v>
      </c>
      <c r="K1844" s="9"/>
      <c r="L1844" s="9"/>
      <c r="M1844" s="9" t="s">
        <v>7917</v>
      </c>
      <c r="N1844" s="9"/>
      <c r="O1844" s="9"/>
      <c r="P1844" s="9"/>
      <c r="Q1844" s="9"/>
      <c r="R1844" s="9"/>
      <c r="S1844" s="9"/>
    </row>
    <row r="1845" spans="1:19" x14ac:dyDescent="0.2">
      <c r="A1845" s="4" t="s">
        <v>7918</v>
      </c>
      <c r="B1845" s="9" t="s">
        <v>43</v>
      </c>
      <c r="C1845" s="9"/>
      <c r="D1845" s="9" t="s">
        <v>7919</v>
      </c>
      <c r="E1845" s="9"/>
      <c r="F1845" s="9" t="s">
        <v>5312</v>
      </c>
      <c r="G1845" s="9"/>
      <c r="H1845" s="9" t="s">
        <v>5615</v>
      </c>
      <c r="I1845" s="9" t="s">
        <v>7920</v>
      </c>
      <c r="J1845" s="9" t="s">
        <v>7921</v>
      </c>
      <c r="K1845" s="9"/>
      <c r="L1845" s="9"/>
      <c r="M1845" s="9"/>
      <c r="N1845" s="9"/>
      <c r="O1845" s="9"/>
      <c r="P1845" s="9"/>
      <c r="Q1845" s="9"/>
      <c r="R1845" s="9"/>
      <c r="S1845" s="9"/>
    </row>
    <row r="1846" spans="1:19" x14ac:dyDescent="0.2">
      <c r="A1846" s="4" t="s">
        <v>7922</v>
      </c>
      <c r="B1846" s="9" t="s">
        <v>43</v>
      </c>
      <c r="C1846" s="9"/>
      <c r="D1846" s="9" t="s">
        <v>7923</v>
      </c>
      <c r="E1846" s="9"/>
      <c r="F1846" s="9" t="s">
        <v>7924</v>
      </c>
      <c r="G1846" s="9"/>
      <c r="H1846" s="9"/>
      <c r="I1846" s="9" t="s">
        <v>7925</v>
      </c>
      <c r="J1846" s="9" t="s">
        <v>7926</v>
      </c>
      <c r="K1846" s="9"/>
      <c r="L1846" s="9"/>
      <c r="M1846" s="9"/>
      <c r="N1846" s="9"/>
      <c r="O1846" s="9"/>
      <c r="P1846" s="9"/>
      <c r="Q1846" s="9"/>
      <c r="R1846" s="9"/>
      <c r="S1846" s="9"/>
    </row>
    <row r="1847" spans="1:19" x14ac:dyDescent="0.2">
      <c r="A1847" s="4" t="s">
        <v>7927</v>
      </c>
      <c r="B1847" s="9" t="s">
        <v>32</v>
      </c>
      <c r="C1847" s="9"/>
      <c r="D1847" s="9" t="s">
        <v>7928</v>
      </c>
      <c r="E1847" s="9"/>
      <c r="F1847" s="9" t="s">
        <v>7929</v>
      </c>
      <c r="G1847" s="9" t="s">
        <v>7930</v>
      </c>
      <c r="H1847" s="9" t="s">
        <v>7931</v>
      </c>
      <c r="I1847" s="9" t="s">
        <v>7932</v>
      </c>
      <c r="J1847" s="9" t="s">
        <v>7933</v>
      </c>
      <c r="K1847" s="9"/>
      <c r="L1847" s="9"/>
      <c r="M1847" s="9"/>
      <c r="N1847" s="9"/>
      <c r="O1847" s="9"/>
      <c r="P1847" s="9"/>
      <c r="Q1847" s="9"/>
      <c r="R1847" s="9"/>
      <c r="S1847" s="9"/>
    </row>
    <row r="1848" spans="1:19" x14ac:dyDescent="0.2">
      <c r="A1848" s="4" t="s">
        <v>7934</v>
      </c>
      <c r="B1848" s="9" t="s">
        <v>147</v>
      </c>
      <c r="C1848" s="9"/>
      <c r="D1848" s="9" t="s">
        <v>7935</v>
      </c>
      <c r="E1848" s="9"/>
      <c r="F1848" s="9" t="s">
        <v>2597</v>
      </c>
      <c r="G1848" s="9"/>
      <c r="H1848" s="9" t="s">
        <v>7936</v>
      </c>
      <c r="I1848" s="9" t="s">
        <v>7937</v>
      </c>
      <c r="J1848" s="9" t="s">
        <v>7938</v>
      </c>
      <c r="K1848" s="9"/>
      <c r="L1848" s="9"/>
      <c r="M1848" s="9"/>
      <c r="N1848" s="9"/>
      <c r="O1848" s="9"/>
      <c r="P1848" s="9"/>
      <c r="Q1848" s="9"/>
      <c r="R1848" s="9"/>
      <c r="S1848" s="9"/>
    </row>
    <row r="1849" spans="1:19" x14ac:dyDescent="0.2">
      <c r="A1849" s="4" t="s">
        <v>7939</v>
      </c>
      <c r="B1849" s="9" t="s">
        <v>147</v>
      </c>
      <c r="C1849" s="9"/>
      <c r="D1849" s="9" t="s">
        <v>7940</v>
      </c>
      <c r="E1849" s="9"/>
      <c r="F1849" s="9" t="s">
        <v>7941</v>
      </c>
      <c r="G1849" s="9" t="s">
        <v>7942</v>
      </c>
      <c r="H1849" s="9"/>
      <c r="I1849" s="9" t="s">
        <v>7943</v>
      </c>
      <c r="J1849" s="9" t="s">
        <v>7944</v>
      </c>
      <c r="K1849" s="9"/>
      <c r="L1849" s="9"/>
      <c r="M1849" s="9"/>
      <c r="N1849" s="9"/>
      <c r="O1849" s="9"/>
      <c r="P1849" s="9"/>
      <c r="Q1849" s="9"/>
      <c r="R1849" s="9"/>
      <c r="S1849" s="9"/>
    </row>
    <row r="1850" spans="1:19" x14ac:dyDescent="0.2">
      <c r="A1850" s="4" t="s">
        <v>7945</v>
      </c>
      <c r="B1850" s="9" t="s">
        <v>2443</v>
      </c>
      <c r="C1850" s="9"/>
      <c r="D1850" s="9" t="s">
        <v>7946</v>
      </c>
      <c r="E1850" s="9"/>
      <c r="F1850" s="9" t="s">
        <v>2644</v>
      </c>
      <c r="G1850" s="9" t="s">
        <v>7947</v>
      </c>
      <c r="H1850" s="9" t="s">
        <v>7948</v>
      </c>
      <c r="I1850" s="9" t="s">
        <v>7949</v>
      </c>
      <c r="J1850" s="9" t="s">
        <v>7950</v>
      </c>
      <c r="K1850" s="9"/>
      <c r="L1850" s="9"/>
      <c r="M1850" s="9" t="s">
        <v>6896</v>
      </c>
      <c r="N1850" s="9"/>
      <c r="O1850" s="9"/>
      <c r="P1850" s="9"/>
      <c r="Q1850" s="9"/>
      <c r="R1850" s="9"/>
      <c r="S1850" s="9"/>
    </row>
    <row r="1851" spans="1:19" x14ac:dyDescent="0.2">
      <c r="A1851" s="4" t="s">
        <v>7951</v>
      </c>
      <c r="B1851" s="9" t="s">
        <v>128</v>
      </c>
      <c r="C1851" s="9" t="s">
        <v>2699</v>
      </c>
      <c r="D1851" s="9" t="s">
        <v>7952</v>
      </c>
      <c r="E1851" s="9"/>
      <c r="F1851" s="9" t="s">
        <v>7953</v>
      </c>
      <c r="G1851" s="9" t="s">
        <v>7954</v>
      </c>
      <c r="H1851" s="9"/>
      <c r="I1851" s="9" t="s">
        <v>7955</v>
      </c>
      <c r="J1851" s="9" t="s">
        <v>7956</v>
      </c>
      <c r="K1851" s="9"/>
      <c r="L1851" s="9" t="s">
        <v>7957</v>
      </c>
      <c r="M1851" s="9" t="s">
        <v>7958</v>
      </c>
      <c r="N1851" s="9"/>
      <c r="O1851" s="9"/>
      <c r="P1851" s="9"/>
      <c r="Q1851" s="9"/>
      <c r="R1851" s="9"/>
      <c r="S1851" s="9"/>
    </row>
    <row r="1852" spans="1:19" x14ac:dyDescent="0.2">
      <c r="A1852" s="4" t="s">
        <v>7959</v>
      </c>
      <c r="B1852" s="9" t="s">
        <v>43</v>
      </c>
      <c r="C1852" s="9"/>
      <c r="D1852" s="9" t="s">
        <v>7960</v>
      </c>
      <c r="E1852" s="9"/>
      <c r="F1852" s="9" t="s">
        <v>4661</v>
      </c>
      <c r="G1852" s="9" t="s">
        <v>7961</v>
      </c>
      <c r="H1852" s="9" t="s">
        <v>7962</v>
      </c>
      <c r="I1852" s="9" t="s">
        <v>7963</v>
      </c>
      <c r="J1852" s="9" t="s">
        <v>7964</v>
      </c>
      <c r="K1852" s="9"/>
      <c r="L1852" s="9"/>
      <c r="M1852" s="9"/>
      <c r="N1852" s="9"/>
      <c r="O1852" s="9"/>
      <c r="P1852" s="9"/>
      <c r="Q1852" s="9"/>
      <c r="R1852" s="9"/>
      <c r="S1852" s="9"/>
    </row>
    <row r="1853" spans="1:19" x14ac:dyDescent="0.2">
      <c r="A1853" s="4" t="s">
        <v>7965</v>
      </c>
      <c r="B1853" s="9" t="s">
        <v>128</v>
      </c>
      <c r="C1853" s="9" t="s">
        <v>2699</v>
      </c>
      <c r="D1853" s="9" t="s">
        <v>7966</v>
      </c>
      <c r="E1853" s="9"/>
      <c r="F1853" s="9" t="s">
        <v>7164</v>
      </c>
      <c r="G1853" s="9" t="s">
        <v>4785</v>
      </c>
      <c r="H1853" s="9"/>
      <c r="I1853" s="9" t="s">
        <v>7967</v>
      </c>
      <c r="J1853" s="9" t="s">
        <v>7968</v>
      </c>
      <c r="K1853" s="9"/>
      <c r="L1853" s="9" t="s">
        <v>7969</v>
      </c>
      <c r="M1853" s="9" t="s">
        <v>7970</v>
      </c>
      <c r="N1853" s="9"/>
      <c r="O1853" s="9"/>
      <c r="P1853" s="9"/>
      <c r="Q1853" s="9"/>
      <c r="R1853" s="9"/>
      <c r="S1853" s="9"/>
    </row>
    <row r="1854" spans="1:19" x14ac:dyDescent="0.2">
      <c r="A1854" s="4" t="s">
        <v>7971</v>
      </c>
      <c r="B1854" s="9" t="s">
        <v>43</v>
      </c>
      <c r="C1854" s="9"/>
      <c r="D1854" s="9" t="s">
        <v>7972</v>
      </c>
      <c r="E1854" s="9"/>
      <c r="F1854" s="9" t="s">
        <v>3410</v>
      </c>
      <c r="G1854" s="9"/>
      <c r="H1854" s="9"/>
      <c r="I1854" s="9" t="s">
        <v>7973</v>
      </c>
      <c r="J1854" s="9" t="s">
        <v>7974</v>
      </c>
      <c r="K1854" s="9"/>
      <c r="L1854" s="9"/>
      <c r="M1854" s="9"/>
      <c r="N1854" s="9"/>
      <c r="O1854" s="9"/>
      <c r="P1854" s="9"/>
      <c r="Q1854" s="9"/>
      <c r="R1854" s="9"/>
      <c r="S1854" s="9"/>
    </row>
    <row r="1855" spans="1:19" x14ac:dyDescent="0.2">
      <c r="A1855" s="4" t="s">
        <v>7975</v>
      </c>
      <c r="B1855" s="9" t="s">
        <v>43</v>
      </c>
      <c r="C1855" s="9"/>
      <c r="D1855" s="9" t="s">
        <v>7976</v>
      </c>
      <c r="E1855" s="9"/>
      <c r="F1855" s="9" t="s">
        <v>7453</v>
      </c>
      <c r="G1855" s="9"/>
      <c r="H1855" s="9" t="s">
        <v>7559</v>
      </c>
      <c r="I1855" s="9" t="s">
        <v>7977</v>
      </c>
      <c r="J1855" s="9" t="s">
        <v>7978</v>
      </c>
      <c r="K1855" s="9"/>
      <c r="L1855" s="9"/>
      <c r="M1855" s="9"/>
      <c r="N1855" s="9"/>
      <c r="O1855" s="9"/>
      <c r="P1855" s="9"/>
      <c r="Q1855" s="9"/>
      <c r="R1855" s="9"/>
      <c r="S1855" s="9"/>
    </row>
    <row r="1856" spans="1:19" x14ac:dyDescent="0.2">
      <c r="A1856" s="4" t="s">
        <v>7979</v>
      </c>
      <c r="B1856" s="9" t="s">
        <v>128</v>
      </c>
      <c r="C1856" s="9" t="s">
        <v>512</v>
      </c>
      <c r="D1856" s="9" t="s">
        <v>7980</v>
      </c>
      <c r="E1856" s="9" t="s">
        <v>7981</v>
      </c>
      <c r="F1856" s="9" t="s">
        <v>2955</v>
      </c>
      <c r="G1856" s="9"/>
      <c r="H1856" s="9" t="s">
        <v>7982</v>
      </c>
      <c r="I1856" s="9" t="s">
        <v>7983</v>
      </c>
      <c r="J1856" s="9" t="s">
        <v>7984</v>
      </c>
      <c r="K1856" s="9"/>
      <c r="L1856" s="9" t="s">
        <v>7985</v>
      </c>
      <c r="M1856" s="9" t="s">
        <v>7986</v>
      </c>
      <c r="N1856" s="9"/>
      <c r="O1856" s="9"/>
      <c r="P1856" s="9"/>
      <c r="Q1856" s="9"/>
      <c r="R1856" s="9"/>
      <c r="S1856" s="9"/>
    </row>
    <row r="1857" spans="1:19" x14ac:dyDescent="0.2">
      <c r="A1857" s="4" t="s">
        <v>7987</v>
      </c>
      <c r="B1857" s="9" t="s">
        <v>128</v>
      </c>
      <c r="C1857" s="9" t="s">
        <v>512</v>
      </c>
      <c r="D1857" s="9" t="s">
        <v>7988</v>
      </c>
      <c r="E1857" s="9"/>
      <c r="F1857" s="9" t="s">
        <v>6637</v>
      </c>
      <c r="G1857" s="9"/>
      <c r="H1857" s="9" t="s">
        <v>7989</v>
      </c>
      <c r="I1857" s="9" t="s">
        <v>7990</v>
      </c>
      <c r="J1857" s="9" t="s">
        <v>7991</v>
      </c>
      <c r="K1857" s="9"/>
      <c r="L1857" s="9" t="s">
        <v>7992</v>
      </c>
      <c r="M1857" s="9" t="s">
        <v>7993</v>
      </c>
      <c r="N1857" s="9"/>
      <c r="O1857" s="9"/>
      <c r="P1857" s="9"/>
      <c r="Q1857" s="9"/>
      <c r="R1857" s="9"/>
      <c r="S1857" s="9"/>
    </row>
    <row r="1858" spans="1:19" x14ac:dyDescent="0.2">
      <c r="A1858" s="4" t="s">
        <v>7994</v>
      </c>
      <c r="B1858" s="9" t="s">
        <v>128</v>
      </c>
      <c r="C1858" s="9" t="s">
        <v>512</v>
      </c>
      <c r="D1858" s="9" t="s">
        <v>7995</v>
      </c>
      <c r="E1858" s="9"/>
      <c r="F1858" s="9" t="s">
        <v>2955</v>
      </c>
      <c r="G1858" s="9"/>
      <c r="H1858" s="9" t="s">
        <v>7996</v>
      </c>
      <c r="I1858" s="9" t="s">
        <v>7997</v>
      </c>
      <c r="J1858" s="9" t="s">
        <v>7998</v>
      </c>
      <c r="K1858" s="9"/>
      <c r="L1858" s="9" t="s">
        <v>7999</v>
      </c>
      <c r="M1858" s="9" t="s">
        <v>7986</v>
      </c>
      <c r="N1858" s="9"/>
      <c r="O1858" s="9"/>
      <c r="P1858" s="9"/>
      <c r="Q1858" s="9"/>
      <c r="R1858" s="9"/>
      <c r="S1858" s="9"/>
    </row>
    <row r="1859" spans="1:19" x14ac:dyDescent="0.2">
      <c r="A1859" s="4" t="s">
        <v>8000</v>
      </c>
      <c r="B1859" s="9" t="s">
        <v>128</v>
      </c>
      <c r="C1859" s="9" t="s">
        <v>512</v>
      </c>
      <c r="D1859" s="9" t="s">
        <v>8001</v>
      </c>
      <c r="E1859" s="9"/>
      <c r="F1859" s="9" t="s">
        <v>4909</v>
      </c>
      <c r="G1859" s="9"/>
      <c r="H1859" s="9" t="s">
        <v>8002</v>
      </c>
      <c r="I1859" s="9" t="s">
        <v>8003</v>
      </c>
      <c r="J1859" s="9" t="s">
        <v>8004</v>
      </c>
      <c r="K1859" s="9"/>
      <c r="L1859" s="9" t="s">
        <v>8005</v>
      </c>
      <c r="M1859" s="9" t="s">
        <v>7986</v>
      </c>
      <c r="N1859" s="9"/>
      <c r="O1859" s="9"/>
      <c r="P1859" s="9"/>
      <c r="Q1859" s="9"/>
      <c r="R1859" s="9"/>
      <c r="S1859" s="9"/>
    </row>
    <row r="1860" spans="1:19" x14ac:dyDescent="0.2">
      <c r="A1860" s="4" t="s">
        <v>8013</v>
      </c>
      <c r="B1860" s="9" t="s">
        <v>128</v>
      </c>
      <c r="C1860" s="9" t="s">
        <v>2699</v>
      </c>
      <c r="D1860" s="9" t="s">
        <v>8014</v>
      </c>
      <c r="E1860" s="9"/>
      <c r="F1860" s="9" t="s">
        <v>4785</v>
      </c>
      <c r="G1860" s="9"/>
      <c r="H1860" s="9" t="s">
        <v>8015</v>
      </c>
      <c r="I1860" s="9" t="s">
        <v>8016</v>
      </c>
      <c r="J1860" s="9" t="s">
        <v>8017</v>
      </c>
      <c r="K1860" s="9"/>
      <c r="L1860" s="9"/>
      <c r="M1860" s="9" t="s">
        <v>8018</v>
      </c>
      <c r="N1860" s="9"/>
      <c r="O1860" s="9"/>
      <c r="P1860" s="9"/>
      <c r="Q1860" s="9"/>
      <c r="R1860" s="9"/>
      <c r="S1860" s="9"/>
    </row>
    <row r="1861" spans="1:19" x14ac:dyDescent="0.2">
      <c r="A1861" s="4" t="s">
        <v>8019</v>
      </c>
      <c r="B1861" s="9" t="s">
        <v>147</v>
      </c>
      <c r="C1861" s="9"/>
      <c r="D1861" s="9" t="s">
        <v>8020</v>
      </c>
      <c r="E1861" s="9"/>
      <c r="F1861" s="9" t="s">
        <v>8021</v>
      </c>
      <c r="G1861" s="9"/>
      <c r="H1861" s="9" t="s">
        <v>8022</v>
      </c>
      <c r="I1861" s="9" t="s">
        <v>8023</v>
      </c>
      <c r="J1861" s="9" t="s">
        <v>8024</v>
      </c>
      <c r="K1861" s="9"/>
      <c r="L1861" s="9"/>
      <c r="M1861" s="9" t="s">
        <v>8025</v>
      </c>
      <c r="N1861" s="9"/>
      <c r="O1861" s="9"/>
      <c r="P1861" s="9"/>
      <c r="Q1861" s="9"/>
      <c r="R1861" s="9"/>
      <c r="S1861" s="9"/>
    </row>
    <row r="1862" spans="1:19" x14ac:dyDescent="0.2">
      <c r="A1862" s="4" t="s">
        <v>8026</v>
      </c>
      <c r="B1862" s="9" t="s">
        <v>128</v>
      </c>
      <c r="C1862" s="9" t="s">
        <v>512</v>
      </c>
      <c r="D1862" s="9" t="s">
        <v>8027</v>
      </c>
      <c r="E1862" s="9"/>
      <c r="F1862" s="9" t="s">
        <v>2955</v>
      </c>
      <c r="G1862" s="9"/>
      <c r="H1862" s="9" t="s">
        <v>8028</v>
      </c>
      <c r="I1862" s="9" t="s">
        <v>8029</v>
      </c>
      <c r="J1862" s="9" t="s">
        <v>8030</v>
      </c>
      <c r="K1862" s="9"/>
      <c r="L1862" s="9" t="s">
        <v>8031</v>
      </c>
      <c r="M1862" s="9" t="s">
        <v>7986</v>
      </c>
      <c r="N1862" s="9"/>
      <c r="O1862" s="9"/>
      <c r="P1862" s="9"/>
      <c r="Q1862" s="9"/>
      <c r="R1862" s="9"/>
      <c r="S1862" s="9"/>
    </row>
    <row r="1863" spans="1:19" x14ac:dyDescent="0.2">
      <c r="A1863" s="4" t="s">
        <v>8032</v>
      </c>
      <c r="B1863" s="9" t="s">
        <v>128</v>
      </c>
      <c r="C1863" s="9" t="s">
        <v>512</v>
      </c>
      <c r="D1863" s="9" t="s">
        <v>8033</v>
      </c>
      <c r="E1863" s="9"/>
      <c r="F1863" s="9" t="s">
        <v>2915</v>
      </c>
      <c r="G1863" s="9"/>
      <c r="H1863" s="9" t="s">
        <v>8034</v>
      </c>
      <c r="I1863" s="9" t="s">
        <v>8035</v>
      </c>
      <c r="J1863" s="9" t="s">
        <v>8036</v>
      </c>
      <c r="K1863" s="9"/>
      <c r="L1863" s="9" t="s">
        <v>8037</v>
      </c>
      <c r="M1863" s="9" t="s">
        <v>7986</v>
      </c>
      <c r="N1863" s="9"/>
      <c r="O1863" s="9"/>
      <c r="P1863" s="9"/>
      <c r="Q1863" s="9"/>
      <c r="R1863" s="9"/>
      <c r="S1863" s="9"/>
    </row>
    <row r="1864" spans="1:19" x14ac:dyDescent="0.2">
      <c r="A1864" s="4" t="s">
        <v>8038</v>
      </c>
      <c r="B1864" s="9" t="s">
        <v>128</v>
      </c>
      <c r="C1864" s="9" t="s">
        <v>512</v>
      </c>
      <c r="D1864" s="9" t="s">
        <v>8039</v>
      </c>
      <c r="E1864" s="9"/>
      <c r="F1864" s="9" t="s">
        <v>8040</v>
      </c>
      <c r="G1864" s="9"/>
      <c r="H1864" s="9" t="s">
        <v>8041</v>
      </c>
      <c r="I1864" s="9" t="s">
        <v>8042</v>
      </c>
      <c r="J1864" s="9" t="s">
        <v>8043</v>
      </c>
      <c r="K1864" s="9"/>
      <c r="L1864" s="9" t="s">
        <v>8044</v>
      </c>
      <c r="M1864" s="9" t="s">
        <v>7986</v>
      </c>
      <c r="N1864" s="9"/>
      <c r="O1864" s="9"/>
      <c r="P1864" s="9"/>
      <c r="Q1864" s="9"/>
      <c r="R1864" s="9"/>
      <c r="S1864" s="9"/>
    </row>
    <row r="1865" spans="1:19" x14ac:dyDescent="0.2">
      <c r="A1865" s="4" t="s">
        <v>8045</v>
      </c>
      <c r="B1865" s="9" t="s">
        <v>32</v>
      </c>
      <c r="C1865" s="9"/>
      <c r="D1865" s="9" t="s">
        <v>8046</v>
      </c>
      <c r="E1865" s="9"/>
      <c r="F1865" s="9" t="s">
        <v>4610</v>
      </c>
      <c r="G1865" s="9"/>
      <c r="H1865" s="9" t="s">
        <v>8047</v>
      </c>
      <c r="I1865" s="9" t="s">
        <v>8048</v>
      </c>
      <c r="J1865" s="9" t="s">
        <v>8049</v>
      </c>
      <c r="K1865" s="9"/>
      <c r="L1865" s="9"/>
      <c r="M1865" s="9" t="s">
        <v>8050</v>
      </c>
      <c r="N1865" s="9"/>
      <c r="O1865" s="9"/>
      <c r="P1865" s="9"/>
      <c r="Q1865" s="9"/>
      <c r="R1865" s="9"/>
      <c r="S1865" s="9"/>
    </row>
    <row r="1866" spans="1:19" x14ac:dyDescent="0.2">
      <c r="A1866" s="4" t="s">
        <v>8051</v>
      </c>
      <c r="B1866" s="9" t="s">
        <v>43</v>
      </c>
      <c r="C1866" s="9"/>
      <c r="D1866" s="9" t="s">
        <v>8052</v>
      </c>
      <c r="E1866" s="9"/>
      <c r="F1866" s="9" t="s">
        <v>3410</v>
      </c>
      <c r="G1866" s="9"/>
      <c r="H1866" s="9"/>
      <c r="I1866" s="9" t="s">
        <v>8053</v>
      </c>
      <c r="J1866" s="9" t="s">
        <v>8054</v>
      </c>
      <c r="K1866" s="9"/>
      <c r="L1866" s="9"/>
      <c r="M1866" s="9"/>
      <c r="N1866" s="9"/>
      <c r="O1866" s="9"/>
      <c r="P1866" s="9"/>
      <c r="Q1866" s="9"/>
      <c r="R1866" s="9"/>
      <c r="S1866" s="9"/>
    </row>
    <row r="1867" spans="1:19" x14ac:dyDescent="0.2">
      <c r="A1867" s="4" t="s">
        <v>8055</v>
      </c>
      <c r="B1867" s="9" t="s">
        <v>128</v>
      </c>
      <c r="C1867" s="9" t="s">
        <v>512</v>
      </c>
      <c r="D1867" s="9" t="s">
        <v>8056</v>
      </c>
      <c r="E1867" s="9"/>
      <c r="F1867" s="9" t="s">
        <v>8057</v>
      </c>
      <c r="G1867" s="9"/>
      <c r="H1867" s="9" t="s">
        <v>8058</v>
      </c>
      <c r="I1867" s="9" t="s">
        <v>8059</v>
      </c>
      <c r="J1867" s="9" t="s">
        <v>8060</v>
      </c>
      <c r="K1867" s="9"/>
      <c r="L1867" s="9" t="s">
        <v>8061</v>
      </c>
      <c r="M1867" s="9" t="s">
        <v>7986</v>
      </c>
      <c r="N1867" s="9"/>
      <c r="O1867" s="9"/>
      <c r="P1867" s="9"/>
      <c r="Q1867" s="9"/>
      <c r="R1867" s="9"/>
      <c r="S1867" s="9"/>
    </row>
    <row r="1868" spans="1:19" x14ac:dyDescent="0.2">
      <c r="A1868" s="4" t="s">
        <v>8062</v>
      </c>
      <c r="B1868" s="9" t="s">
        <v>147</v>
      </c>
      <c r="C1868" s="9"/>
      <c r="D1868" s="9" t="s">
        <v>8063</v>
      </c>
      <c r="E1868" s="9" t="s">
        <v>8064</v>
      </c>
      <c r="F1868" s="9" t="s">
        <v>8065</v>
      </c>
      <c r="G1868" s="9"/>
      <c r="H1868" s="9" t="s">
        <v>8066</v>
      </c>
      <c r="I1868" s="9" t="s">
        <v>8067</v>
      </c>
      <c r="J1868" s="9" t="s">
        <v>8068</v>
      </c>
      <c r="K1868" s="9"/>
      <c r="L1868" s="9"/>
      <c r="M1868" s="9" t="s">
        <v>8069</v>
      </c>
      <c r="N1868" s="9"/>
      <c r="O1868" s="9"/>
      <c r="P1868" s="9"/>
      <c r="Q1868" s="9"/>
      <c r="R1868" s="9"/>
      <c r="S1868" s="9"/>
    </row>
    <row r="1869" spans="1:19" x14ac:dyDescent="0.2">
      <c r="A1869" s="4" t="s">
        <v>8077</v>
      </c>
      <c r="B1869" s="9" t="s">
        <v>32</v>
      </c>
      <c r="C1869" s="9"/>
      <c r="D1869" s="9" t="s">
        <v>8078</v>
      </c>
      <c r="E1869" s="9"/>
      <c r="F1869" s="9" t="s">
        <v>8079</v>
      </c>
      <c r="G1869" s="9" t="s">
        <v>3112</v>
      </c>
      <c r="H1869" s="9" t="s">
        <v>8080</v>
      </c>
      <c r="I1869" s="9" t="s">
        <v>8081</v>
      </c>
      <c r="J1869" s="9" t="s">
        <v>8082</v>
      </c>
      <c r="K1869" s="9"/>
      <c r="L1869" s="9"/>
      <c r="M1869" s="9"/>
      <c r="N1869" s="9"/>
      <c r="O1869" s="9"/>
      <c r="P1869" s="9"/>
      <c r="Q1869" s="9"/>
      <c r="R1869" s="9"/>
      <c r="S1869" s="9"/>
    </row>
    <row r="1870" spans="1:19" x14ac:dyDescent="0.2">
      <c r="A1870" s="4" t="s">
        <v>8083</v>
      </c>
      <c r="B1870" s="9" t="s">
        <v>128</v>
      </c>
      <c r="C1870" s="9" t="s">
        <v>512</v>
      </c>
      <c r="D1870" s="9" t="s">
        <v>8084</v>
      </c>
      <c r="E1870" s="9"/>
      <c r="F1870" s="9" t="s">
        <v>6637</v>
      </c>
      <c r="G1870" s="9"/>
      <c r="H1870" s="9" t="s">
        <v>8085</v>
      </c>
      <c r="I1870" s="9" t="s">
        <v>8086</v>
      </c>
      <c r="J1870" s="9" t="s">
        <v>8087</v>
      </c>
      <c r="K1870" s="9"/>
      <c r="L1870" s="9" t="s">
        <v>8088</v>
      </c>
      <c r="M1870" s="9" t="s">
        <v>8089</v>
      </c>
      <c r="N1870" s="9"/>
      <c r="O1870" s="9"/>
      <c r="P1870" s="9"/>
      <c r="Q1870" s="9"/>
      <c r="R1870" s="9"/>
      <c r="S1870" s="9"/>
    </row>
    <row r="1871" spans="1:19" x14ac:dyDescent="0.2">
      <c r="A1871" s="4" t="s">
        <v>8090</v>
      </c>
      <c r="B1871" s="9" t="s">
        <v>128</v>
      </c>
      <c r="C1871" s="9" t="s">
        <v>512</v>
      </c>
      <c r="D1871" s="9" t="s">
        <v>8091</v>
      </c>
      <c r="E1871" s="9"/>
      <c r="F1871" s="9" t="s">
        <v>8057</v>
      </c>
      <c r="G1871" s="9"/>
      <c r="H1871" s="9" t="s">
        <v>8092</v>
      </c>
      <c r="I1871" s="9" t="s">
        <v>8093</v>
      </c>
      <c r="J1871" s="9" t="s">
        <v>8094</v>
      </c>
      <c r="K1871" s="9"/>
      <c r="L1871" s="9" t="s">
        <v>8095</v>
      </c>
      <c r="M1871" s="9" t="s">
        <v>7986</v>
      </c>
      <c r="N1871" s="9"/>
      <c r="O1871" s="9"/>
      <c r="P1871" s="9"/>
      <c r="Q1871" s="9"/>
      <c r="R1871" s="9"/>
      <c r="S1871" s="9"/>
    </row>
    <row r="1872" spans="1:19" x14ac:dyDescent="0.2">
      <c r="A1872" s="4" t="s">
        <v>8096</v>
      </c>
      <c r="B1872" s="9" t="s">
        <v>128</v>
      </c>
      <c r="C1872" s="9" t="s">
        <v>512</v>
      </c>
      <c r="D1872" s="9" t="s">
        <v>8097</v>
      </c>
      <c r="E1872" s="9"/>
      <c r="F1872" s="9" t="s">
        <v>8057</v>
      </c>
      <c r="G1872" s="9"/>
      <c r="H1872" s="9" t="s">
        <v>8092</v>
      </c>
      <c r="I1872" s="9" t="s">
        <v>8098</v>
      </c>
      <c r="J1872" s="9" t="s">
        <v>8099</v>
      </c>
      <c r="K1872" s="9"/>
      <c r="L1872" s="9" t="s">
        <v>8100</v>
      </c>
      <c r="M1872" s="9" t="s">
        <v>7986</v>
      </c>
      <c r="N1872" s="9"/>
      <c r="O1872" s="9"/>
      <c r="P1872" s="9"/>
      <c r="Q1872" s="9"/>
      <c r="R1872" s="9"/>
      <c r="S1872" s="9"/>
    </row>
    <row r="1873" spans="1:19" x14ac:dyDescent="0.2">
      <c r="A1873" s="4" t="s">
        <v>8101</v>
      </c>
      <c r="B1873" s="9" t="s">
        <v>128</v>
      </c>
      <c r="C1873" s="9" t="s">
        <v>512</v>
      </c>
      <c r="D1873" s="9" t="s">
        <v>8102</v>
      </c>
      <c r="E1873" s="9"/>
      <c r="F1873" s="9" t="s">
        <v>8057</v>
      </c>
      <c r="G1873" s="9"/>
      <c r="H1873" s="9" t="s">
        <v>8103</v>
      </c>
      <c r="I1873" s="9" t="s">
        <v>8104</v>
      </c>
      <c r="J1873" s="9" t="s">
        <v>8105</v>
      </c>
      <c r="K1873" s="9"/>
      <c r="L1873" s="9" t="s">
        <v>8106</v>
      </c>
      <c r="M1873" s="9" t="s">
        <v>7986</v>
      </c>
      <c r="N1873" s="9"/>
      <c r="O1873" s="9"/>
      <c r="P1873" s="9"/>
      <c r="Q1873" s="9"/>
      <c r="R1873" s="9"/>
      <c r="S1873" s="9"/>
    </row>
    <row r="1874" spans="1:19" x14ac:dyDescent="0.2">
      <c r="A1874" s="4" t="s">
        <v>8107</v>
      </c>
      <c r="B1874" s="9" t="s">
        <v>128</v>
      </c>
      <c r="C1874" s="9" t="s">
        <v>512</v>
      </c>
      <c r="D1874" s="9" t="s">
        <v>8102</v>
      </c>
      <c r="E1874" s="9"/>
      <c r="F1874" s="9" t="s">
        <v>8057</v>
      </c>
      <c r="G1874" s="9"/>
      <c r="H1874" s="9" t="s">
        <v>8103</v>
      </c>
      <c r="I1874" s="9" t="s">
        <v>8108</v>
      </c>
      <c r="J1874" s="9" t="s">
        <v>8109</v>
      </c>
      <c r="K1874" s="9"/>
      <c r="L1874" s="9" t="s">
        <v>8110</v>
      </c>
      <c r="M1874" s="9" t="s">
        <v>7986</v>
      </c>
      <c r="N1874" s="9"/>
      <c r="O1874" s="9"/>
      <c r="P1874" s="9"/>
      <c r="Q1874" s="9"/>
      <c r="R1874" s="9"/>
      <c r="S1874" s="9"/>
    </row>
    <row r="1875" spans="1:19" x14ac:dyDescent="0.2">
      <c r="A1875" s="4" t="s">
        <v>8111</v>
      </c>
      <c r="B1875" s="9" t="s">
        <v>128</v>
      </c>
      <c r="C1875" s="9" t="s">
        <v>512</v>
      </c>
      <c r="D1875" s="9" t="s">
        <v>8112</v>
      </c>
      <c r="E1875" s="9"/>
      <c r="F1875" s="9" t="s">
        <v>2870</v>
      </c>
      <c r="G1875" s="9"/>
      <c r="H1875" s="9" t="s">
        <v>8113</v>
      </c>
      <c r="I1875" s="9" t="s">
        <v>8114</v>
      </c>
      <c r="J1875" s="9" t="s">
        <v>8115</v>
      </c>
      <c r="K1875" s="9"/>
      <c r="L1875" s="9" t="s">
        <v>8116</v>
      </c>
      <c r="M1875" s="9" t="s">
        <v>7986</v>
      </c>
      <c r="N1875" s="9"/>
      <c r="O1875" s="9"/>
      <c r="P1875" s="9"/>
      <c r="Q1875" s="9"/>
      <c r="R1875" s="9"/>
      <c r="S1875" s="9"/>
    </row>
    <row r="1876" spans="1:19" x14ac:dyDescent="0.2">
      <c r="A1876" s="4" t="s">
        <v>8117</v>
      </c>
      <c r="B1876" s="9" t="s">
        <v>32</v>
      </c>
      <c r="C1876" s="9"/>
      <c r="D1876" s="9" t="s">
        <v>8118</v>
      </c>
      <c r="E1876" s="9"/>
      <c r="F1876" s="9" t="s">
        <v>8119</v>
      </c>
      <c r="G1876" s="9" t="s">
        <v>8120</v>
      </c>
      <c r="H1876" s="9" t="s">
        <v>8121</v>
      </c>
      <c r="I1876" s="9" t="s">
        <v>8122</v>
      </c>
      <c r="J1876" s="9" t="s">
        <v>8123</v>
      </c>
      <c r="K1876" s="9"/>
      <c r="L1876" s="9"/>
      <c r="M1876" s="9" t="s">
        <v>8124</v>
      </c>
      <c r="N1876" s="9"/>
      <c r="O1876" s="9"/>
      <c r="P1876" s="9"/>
      <c r="Q1876" s="9"/>
      <c r="R1876" s="9"/>
      <c r="S1876" s="9"/>
    </row>
    <row r="1877" spans="1:19" x14ac:dyDescent="0.2">
      <c r="A1877" s="4" t="s">
        <v>8131</v>
      </c>
      <c r="B1877" s="9" t="s">
        <v>128</v>
      </c>
      <c r="C1877" s="9" t="s">
        <v>512</v>
      </c>
      <c r="D1877" s="9" t="s">
        <v>8132</v>
      </c>
      <c r="E1877" s="9"/>
      <c r="F1877" s="9" t="s">
        <v>2870</v>
      </c>
      <c r="G1877" s="9"/>
      <c r="H1877" s="9" t="s">
        <v>8133</v>
      </c>
      <c r="I1877" s="9" t="s">
        <v>8134</v>
      </c>
      <c r="J1877" s="9" t="s">
        <v>8135</v>
      </c>
      <c r="K1877" s="9"/>
      <c r="L1877" s="9" t="s">
        <v>8136</v>
      </c>
      <c r="M1877" s="9" t="s">
        <v>8137</v>
      </c>
      <c r="N1877" s="9"/>
      <c r="O1877" s="9"/>
      <c r="P1877" s="9"/>
      <c r="Q1877" s="9"/>
      <c r="R1877" s="9"/>
      <c r="S1877" s="9"/>
    </row>
    <row r="1878" spans="1:19" x14ac:dyDescent="0.2">
      <c r="A1878" s="4" t="s">
        <v>8138</v>
      </c>
      <c r="B1878" s="9" t="s">
        <v>43</v>
      </c>
      <c r="C1878" s="9"/>
      <c r="D1878" s="9" t="s">
        <v>8139</v>
      </c>
      <c r="E1878" s="9"/>
      <c r="F1878" s="9" t="s">
        <v>4376</v>
      </c>
      <c r="G1878" s="9"/>
      <c r="H1878" s="9" t="s">
        <v>8140</v>
      </c>
      <c r="I1878" s="9" t="s">
        <v>8141</v>
      </c>
      <c r="J1878" s="9" t="s">
        <v>8142</v>
      </c>
      <c r="K1878" s="9"/>
      <c r="L1878" s="9"/>
      <c r="M1878" s="9"/>
      <c r="N1878" s="9"/>
      <c r="O1878" s="9"/>
      <c r="P1878" s="9"/>
      <c r="Q1878" s="9"/>
      <c r="R1878" s="9"/>
      <c r="S1878" s="9"/>
    </row>
    <row r="1879" spans="1:19" x14ac:dyDescent="0.2">
      <c r="A1879" s="4" t="s">
        <v>8143</v>
      </c>
      <c r="B1879" s="9" t="s">
        <v>32</v>
      </c>
      <c r="C1879" s="9"/>
      <c r="D1879" s="9" t="s">
        <v>8144</v>
      </c>
      <c r="E1879" s="9"/>
      <c r="F1879" s="9" t="s">
        <v>8145</v>
      </c>
      <c r="G1879" s="9"/>
      <c r="H1879" s="9" t="s">
        <v>8146</v>
      </c>
      <c r="I1879" s="9" t="s">
        <v>8147</v>
      </c>
      <c r="J1879" s="9" t="s">
        <v>8148</v>
      </c>
      <c r="K1879" s="9"/>
      <c r="L1879" s="9"/>
      <c r="M1879" s="9"/>
      <c r="N1879" s="9"/>
      <c r="O1879" s="9"/>
      <c r="P1879" s="9"/>
      <c r="Q1879" s="9"/>
      <c r="R1879" s="9"/>
      <c r="S1879" s="9"/>
    </row>
    <row r="1880" spans="1:19" x14ac:dyDescent="0.2">
      <c r="A1880" s="4" t="s">
        <v>8155</v>
      </c>
      <c r="B1880" s="9" t="s">
        <v>128</v>
      </c>
      <c r="C1880" s="9" t="s">
        <v>512</v>
      </c>
      <c r="D1880" s="9" t="s">
        <v>8156</v>
      </c>
      <c r="E1880" s="9" t="s">
        <v>8157</v>
      </c>
      <c r="F1880" s="9" t="s">
        <v>4909</v>
      </c>
      <c r="G1880" s="9"/>
      <c r="H1880" s="9" t="s">
        <v>8158</v>
      </c>
      <c r="I1880" s="9" t="s">
        <v>8159</v>
      </c>
      <c r="J1880" s="9" t="s">
        <v>8160</v>
      </c>
      <c r="K1880" s="9"/>
      <c r="L1880" s="9" t="s">
        <v>8161</v>
      </c>
      <c r="M1880" s="9" t="s">
        <v>7986</v>
      </c>
      <c r="N1880" s="9"/>
      <c r="O1880" s="9"/>
      <c r="P1880" s="9"/>
      <c r="Q1880" s="9"/>
      <c r="R1880" s="9"/>
      <c r="S1880" s="9"/>
    </row>
    <row r="1881" spans="1:19" x14ac:dyDescent="0.2">
      <c r="A1881" s="4" t="s">
        <v>8162</v>
      </c>
      <c r="B1881" s="9" t="s">
        <v>128</v>
      </c>
      <c r="C1881" s="9" t="s">
        <v>512</v>
      </c>
      <c r="D1881" s="9" t="s">
        <v>8163</v>
      </c>
      <c r="E1881" s="9"/>
      <c r="F1881" s="9" t="s">
        <v>2870</v>
      </c>
      <c r="G1881" s="9"/>
      <c r="H1881" s="9" t="s">
        <v>7742</v>
      </c>
      <c r="I1881" s="9" t="s">
        <v>8164</v>
      </c>
      <c r="J1881" s="9" t="s">
        <v>8165</v>
      </c>
      <c r="K1881" s="9"/>
      <c r="L1881" s="9" t="s">
        <v>8166</v>
      </c>
      <c r="M1881" s="9" t="s">
        <v>7986</v>
      </c>
      <c r="N1881" s="9"/>
      <c r="O1881" s="9"/>
      <c r="P1881" s="9"/>
      <c r="Q1881" s="9"/>
      <c r="R1881" s="9"/>
      <c r="S1881" s="9"/>
    </row>
    <row r="1882" spans="1:19" x14ac:dyDescent="0.2">
      <c r="A1882" s="4" t="s">
        <v>8167</v>
      </c>
      <c r="B1882" s="9" t="s">
        <v>128</v>
      </c>
      <c r="C1882" s="9" t="s">
        <v>2789</v>
      </c>
      <c r="D1882" s="9" t="s">
        <v>8168</v>
      </c>
      <c r="E1882" s="9"/>
      <c r="F1882" s="9" t="s">
        <v>2578</v>
      </c>
      <c r="G1882" s="9" t="s">
        <v>2577</v>
      </c>
      <c r="H1882" s="9" t="s">
        <v>8169</v>
      </c>
      <c r="I1882" s="9" t="s">
        <v>8170</v>
      </c>
      <c r="J1882" s="9" t="s">
        <v>8171</v>
      </c>
      <c r="K1882" s="9"/>
      <c r="L1882" s="9" t="s">
        <v>8172</v>
      </c>
      <c r="M1882" s="9" t="s">
        <v>8173</v>
      </c>
      <c r="N1882" s="9"/>
      <c r="O1882" s="9"/>
      <c r="P1882" s="9"/>
      <c r="Q1882" s="9"/>
      <c r="R1882" s="9"/>
      <c r="S1882" s="9"/>
    </row>
    <row r="1883" spans="1:19" x14ac:dyDescent="0.2">
      <c r="A1883" s="4" t="s">
        <v>8174</v>
      </c>
      <c r="B1883" s="9" t="s">
        <v>128</v>
      </c>
      <c r="C1883" s="9" t="s">
        <v>512</v>
      </c>
      <c r="D1883" s="9" t="s">
        <v>8175</v>
      </c>
      <c r="E1883" s="9"/>
      <c r="F1883" s="9" t="s">
        <v>6637</v>
      </c>
      <c r="G1883" s="9" t="s">
        <v>8176</v>
      </c>
      <c r="H1883" s="9"/>
      <c r="I1883" s="9" t="s">
        <v>8177</v>
      </c>
      <c r="J1883" s="9" t="s">
        <v>8178</v>
      </c>
      <c r="K1883" s="9"/>
      <c r="L1883" s="9" t="s">
        <v>8179</v>
      </c>
      <c r="M1883" s="9" t="s">
        <v>7986</v>
      </c>
      <c r="N1883" s="9"/>
      <c r="O1883" s="9"/>
      <c r="P1883" s="9"/>
      <c r="Q1883" s="9"/>
      <c r="R1883" s="9"/>
      <c r="S1883" s="9"/>
    </row>
    <row r="1884" spans="1:19" x14ac:dyDescent="0.2">
      <c r="A1884" s="4" t="s">
        <v>8180</v>
      </c>
      <c r="B1884" s="9" t="s">
        <v>43</v>
      </c>
      <c r="C1884" s="9"/>
      <c r="D1884" s="9" t="s">
        <v>8181</v>
      </c>
      <c r="E1884" s="9"/>
      <c r="F1884" s="9" t="s">
        <v>8182</v>
      </c>
      <c r="G1884" s="9" t="s">
        <v>8183</v>
      </c>
      <c r="H1884" s="9"/>
      <c r="I1884" s="9" t="s">
        <v>8184</v>
      </c>
      <c r="J1884" s="9" t="s">
        <v>8185</v>
      </c>
      <c r="K1884" s="9"/>
      <c r="L1884" s="9"/>
      <c r="M1884" s="9"/>
      <c r="N1884" s="9"/>
      <c r="O1884" s="9"/>
      <c r="P1884" s="9"/>
      <c r="Q1884" s="9"/>
      <c r="R1884" s="9"/>
      <c r="S1884" s="9"/>
    </row>
    <row r="1885" spans="1:19" x14ac:dyDescent="0.2">
      <c r="A1885" s="4" t="s">
        <v>8186</v>
      </c>
      <c r="B1885" s="9" t="s">
        <v>128</v>
      </c>
      <c r="C1885" s="9" t="s">
        <v>512</v>
      </c>
      <c r="D1885" s="9" t="s">
        <v>8187</v>
      </c>
      <c r="E1885" s="9"/>
      <c r="F1885" s="9" t="s">
        <v>4909</v>
      </c>
      <c r="G1885" s="9"/>
      <c r="H1885" s="9" t="s">
        <v>8188</v>
      </c>
      <c r="I1885" s="9" t="s">
        <v>8189</v>
      </c>
      <c r="J1885" s="9" t="s">
        <v>8190</v>
      </c>
      <c r="K1885" s="9"/>
      <c r="L1885" s="9" t="s">
        <v>8191</v>
      </c>
      <c r="M1885" s="9" t="s">
        <v>7986</v>
      </c>
      <c r="N1885" s="9"/>
      <c r="O1885" s="9"/>
      <c r="P1885" s="9"/>
      <c r="Q1885" s="9"/>
      <c r="R1885" s="9"/>
      <c r="S1885" s="9"/>
    </row>
    <row r="1886" spans="1:19" x14ac:dyDescent="0.2">
      <c r="A1886" s="4" t="s">
        <v>8192</v>
      </c>
      <c r="B1886" s="9" t="s">
        <v>128</v>
      </c>
      <c r="C1886" s="9" t="s">
        <v>512</v>
      </c>
      <c r="D1886" s="9" t="s">
        <v>8193</v>
      </c>
      <c r="E1886" s="9"/>
      <c r="F1886" s="9" t="s">
        <v>8021</v>
      </c>
      <c r="G1886" s="9"/>
      <c r="H1886" s="9" t="s">
        <v>8194</v>
      </c>
      <c r="I1886" s="9" t="s">
        <v>8195</v>
      </c>
      <c r="J1886" s="9" t="s">
        <v>8196</v>
      </c>
      <c r="K1886" s="9"/>
      <c r="L1886" s="9"/>
      <c r="M1886" s="9" t="s">
        <v>7986</v>
      </c>
      <c r="N1886" s="9"/>
      <c r="O1886" s="9"/>
      <c r="P1886" s="9"/>
      <c r="Q1886" s="9"/>
      <c r="R1886" s="9"/>
      <c r="S1886" s="9"/>
    </row>
    <row r="1887" spans="1:19" x14ac:dyDescent="0.2">
      <c r="A1887" s="4" t="s">
        <v>8197</v>
      </c>
      <c r="B1887" s="9" t="s">
        <v>147</v>
      </c>
      <c r="C1887" s="9"/>
      <c r="D1887" s="9" t="s">
        <v>8198</v>
      </c>
      <c r="E1887" s="9" t="s">
        <v>8199</v>
      </c>
      <c r="F1887" s="9" t="s">
        <v>4548</v>
      </c>
      <c r="G1887" s="9"/>
      <c r="H1887" s="9" t="s">
        <v>8200</v>
      </c>
      <c r="I1887" s="9" t="s">
        <v>8201</v>
      </c>
      <c r="J1887" s="9" t="s">
        <v>8202</v>
      </c>
      <c r="K1887" s="9"/>
      <c r="L1887" s="9"/>
      <c r="M1887" s="9" t="s">
        <v>8203</v>
      </c>
      <c r="N1887" s="9"/>
      <c r="O1887" s="9"/>
      <c r="P1887" s="9"/>
      <c r="Q1887" s="9"/>
      <c r="R1887" s="9"/>
      <c r="S1887" s="9"/>
    </row>
    <row r="1888" spans="1:19" x14ac:dyDescent="0.2">
      <c r="A1888" s="4" t="s">
        <v>8204</v>
      </c>
      <c r="B1888" s="9" t="s">
        <v>32</v>
      </c>
      <c r="C1888" s="9"/>
      <c r="D1888" s="9" t="s">
        <v>8205</v>
      </c>
      <c r="E1888" s="9"/>
      <c r="F1888" s="9" t="s">
        <v>4610</v>
      </c>
      <c r="G1888" s="9"/>
      <c r="H1888" s="9" t="s">
        <v>8206</v>
      </c>
      <c r="I1888" s="9" t="s">
        <v>8207</v>
      </c>
      <c r="J1888" s="9" t="s">
        <v>8208</v>
      </c>
      <c r="K1888" s="9"/>
      <c r="L1888" s="9"/>
      <c r="M1888" s="9" t="s">
        <v>8209</v>
      </c>
      <c r="N1888" s="9"/>
      <c r="O1888" s="9"/>
      <c r="P1888" s="9"/>
      <c r="Q1888" s="9"/>
      <c r="R1888" s="9"/>
      <c r="S1888" s="9"/>
    </row>
    <row r="1889" spans="1:19" x14ac:dyDescent="0.2">
      <c r="A1889" s="4" t="s">
        <v>8210</v>
      </c>
      <c r="B1889" s="9" t="s">
        <v>32</v>
      </c>
      <c r="C1889" s="9"/>
      <c r="D1889" s="9" t="s">
        <v>8211</v>
      </c>
      <c r="E1889" s="9" t="s">
        <v>8212</v>
      </c>
      <c r="F1889" s="9" t="s">
        <v>4610</v>
      </c>
      <c r="G1889" s="9"/>
      <c r="H1889" s="9" t="s">
        <v>8213</v>
      </c>
      <c r="I1889" s="9" t="s">
        <v>8214</v>
      </c>
      <c r="J1889" s="9" t="s">
        <v>8215</v>
      </c>
      <c r="K1889" s="9"/>
      <c r="L1889" s="9"/>
      <c r="M1889" s="9" t="s">
        <v>8216</v>
      </c>
      <c r="N1889" s="9"/>
      <c r="O1889" s="9"/>
      <c r="P1889" s="9"/>
      <c r="Q1889" s="9"/>
      <c r="R1889" s="9"/>
      <c r="S1889" s="9"/>
    </row>
    <row r="1890" spans="1:19" x14ac:dyDescent="0.2">
      <c r="A1890" s="4" t="s">
        <v>8217</v>
      </c>
      <c r="B1890" s="9" t="s">
        <v>2443</v>
      </c>
      <c r="C1890" s="9"/>
      <c r="D1890" s="9" t="s">
        <v>8218</v>
      </c>
      <c r="E1890" s="9"/>
      <c r="F1890" s="9" t="s">
        <v>2642</v>
      </c>
      <c r="G1890" s="9" t="s">
        <v>8219</v>
      </c>
      <c r="H1890" s="9"/>
      <c r="I1890" s="9" t="s">
        <v>8220</v>
      </c>
      <c r="J1890" s="9" t="s">
        <v>8221</v>
      </c>
      <c r="K1890" s="9"/>
      <c r="L1890" s="9"/>
      <c r="M1890" s="9"/>
      <c r="N1890" s="9"/>
      <c r="O1890" s="9"/>
      <c r="P1890" s="9"/>
      <c r="Q1890" s="9"/>
      <c r="R1890" s="9"/>
      <c r="S1890" s="9"/>
    </row>
    <row r="1891" spans="1:19" x14ac:dyDescent="0.2">
      <c r="A1891" s="4" t="s">
        <v>8222</v>
      </c>
      <c r="B1891" s="9" t="s">
        <v>549</v>
      </c>
      <c r="C1891" s="9"/>
      <c r="D1891" s="9" t="s">
        <v>8223</v>
      </c>
      <c r="E1891" s="9" t="s">
        <v>8212</v>
      </c>
      <c r="F1891" s="9" t="s">
        <v>4610</v>
      </c>
      <c r="G1891" s="9"/>
      <c r="H1891" s="9" t="s">
        <v>8224</v>
      </c>
      <c r="I1891" s="9" t="s">
        <v>8225</v>
      </c>
      <c r="J1891" s="9" t="s">
        <v>8226</v>
      </c>
      <c r="K1891" s="9"/>
      <c r="L1891" s="9"/>
      <c r="M1891" s="9" t="s">
        <v>8209</v>
      </c>
      <c r="N1891" s="9"/>
      <c r="O1891" s="9"/>
      <c r="P1891" s="9"/>
      <c r="Q1891" s="9"/>
      <c r="R1891" s="9"/>
      <c r="S1891" s="9"/>
    </row>
    <row r="1892" spans="1:19" x14ac:dyDescent="0.2">
      <c r="A1892" s="4" t="s">
        <v>8232</v>
      </c>
      <c r="B1892" s="9" t="s">
        <v>128</v>
      </c>
      <c r="C1892" s="9" t="s">
        <v>2122</v>
      </c>
      <c r="D1892" s="9" t="s">
        <v>8233</v>
      </c>
      <c r="E1892" s="9"/>
      <c r="F1892" s="9" t="s">
        <v>3112</v>
      </c>
      <c r="G1892" s="9"/>
      <c r="H1892" s="9" t="s">
        <v>8234</v>
      </c>
      <c r="I1892" s="9" t="s">
        <v>8235</v>
      </c>
      <c r="J1892" s="9" t="s">
        <v>8236</v>
      </c>
      <c r="K1892" s="9"/>
      <c r="L1892" s="9" t="s">
        <v>8237</v>
      </c>
      <c r="M1892" s="9" t="s">
        <v>8238</v>
      </c>
      <c r="N1892" s="9"/>
      <c r="O1892" s="9"/>
      <c r="P1892" s="9"/>
      <c r="Q1892" s="9"/>
      <c r="R1892" s="9"/>
      <c r="S1892" s="9"/>
    </row>
    <row r="1893" spans="1:19" x14ac:dyDescent="0.2">
      <c r="A1893" s="4" t="s">
        <v>8239</v>
      </c>
      <c r="B1893" s="9" t="s">
        <v>128</v>
      </c>
      <c r="C1893" s="9" t="s">
        <v>2699</v>
      </c>
      <c r="D1893" s="9" t="s">
        <v>8240</v>
      </c>
      <c r="E1893" s="9"/>
      <c r="F1893" s="9" t="s">
        <v>4785</v>
      </c>
      <c r="G1893" s="9"/>
      <c r="H1893" s="9"/>
      <c r="I1893" s="9" t="s">
        <v>8241</v>
      </c>
      <c r="J1893" s="9" t="s">
        <v>8242</v>
      </c>
      <c r="K1893" s="9"/>
      <c r="L1893" s="9" t="s">
        <v>8243</v>
      </c>
      <c r="M1893" s="9" t="s">
        <v>6541</v>
      </c>
      <c r="N1893" s="9"/>
      <c r="O1893" s="9"/>
      <c r="P1893" s="9"/>
      <c r="Q1893" s="9"/>
      <c r="R1893" s="9"/>
      <c r="S1893" s="9"/>
    </row>
    <row r="1894" spans="1:19" x14ac:dyDescent="0.2">
      <c r="A1894" s="4" t="s">
        <v>8244</v>
      </c>
      <c r="B1894" s="9" t="s">
        <v>2443</v>
      </c>
      <c r="C1894" s="9"/>
      <c r="D1894" s="9" t="s">
        <v>8245</v>
      </c>
      <c r="E1894" s="9"/>
      <c r="F1894" s="9" t="s">
        <v>8246</v>
      </c>
      <c r="G1894" s="9"/>
      <c r="H1894" s="9"/>
      <c r="I1894" s="9" t="s">
        <v>8247</v>
      </c>
      <c r="J1894" s="9" t="s">
        <v>8248</v>
      </c>
      <c r="K1894" s="9"/>
      <c r="L1894" s="9"/>
      <c r="M1894" s="9" t="s">
        <v>8249</v>
      </c>
      <c r="N1894" s="9"/>
      <c r="O1894" s="9"/>
      <c r="P1894" s="9"/>
      <c r="Q1894" s="9"/>
      <c r="R1894" s="9"/>
      <c r="S1894" s="9"/>
    </row>
    <row r="1895" spans="1:19" x14ac:dyDescent="0.2">
      <c r="A1895" s="4" t="s">
        <v>8250</v>
      </c>
      <c r="B1895" s="9" t="s">
        <v>128</v>
      </c>
      <c r="C1895" s="9" t="s">
        <v>2699</v>
      </c>
      <c r="D1895" s="9" t="s">
        <v>8251</v>
      </c>
      <c r="E1895" s="9"/>
      <c r="F1895" s="9" t="s">
        <v>4610</v>
      </c>
      <c r="G1895" s="9"/>
      <c r="H1895" s="9"/>
      <c r="I1895" s="9" t="s">
        <v>8252</v>
      </c>
      <c r="J1895" s="9" t="s">
        <v>8253</v>
      </c>
      <c r="K1895" s="9"/>
      <c r="L1895" s="9"/>
      <c r="M1895" s="9"/>
      <c r="N1895" s="9"/>
      <c r="O1895" s="9"/>
      <c r="P1895" s="9"/>
      <c r="Q1895" s="9"/>
      <c r="R1895" s="9"/>
      <c r="S1895" s="9"/>
    </row>
    <row r="1896" spans="1:19" x14ac:dyDescent="0.2">
      <c r="A1896" s="4" t="s">
        <v>8254</v>
      </c>
      <c r="B1896" s="9" t="s">
        <v>147</v>
      </c>
      <c r="C1896" s="9"/>
      <c r="D1896" s="9" t="s">
        <v>8255</v>
      </c>
      <c r="E1896" s="9"/>
      <c r="F1896" s="9" t="s">
        <v>3428</v>
      </c>
      <c r="G1896" s="9" t="s">
        <v>3401</v>
      </c>
      <c r="H1896" s="9"/>
      <c r="I1896" s="9" t="s">
        <v>8256</v>
      </c>
      <c r="J1896" s="9" t="s">
        <v>8257</v>
      </c>
      <c r="K1896" s="9"/>
      <c r="L1896" s="9"/>
      <c r="M1896" s="9"/>
      <c r="N1896" s="9"/>
      <c r="O1896" s="9"/>
      <c r="P1896" s="9"/>
      <c r="Q1896" s="9"/>
      <c r="R1896" s="9"/>
      <c r="S1896" s="9"/>
    </row>
    <row r="1897" spans="1:19" x14ac:dyDescent="0.2">
      <c r="A1897" s="4" t="s">
        <v>8258</v>
      </c>
      <c r="B1897" s="9" t="s">
        <v>128</v>
      </c>
      <c r="C1897" s="9" t="s">
        <v>512</v>
      </c>
      <c r="D1897" s="9" t="s">
        <v>8259</v>
      </c>
      <c r="E1897" s="9"/>
      <c r="F1897" s="9" t="s">
        <v>2915</v>
      </c>
      <c r="G1897" s="9"/>
      <c r="H1897" s="9" t="s">
        <v>8260</v>
      </c>
      <c r="I1897" s="9" t="s">
        <v>8261</v>
      </c>
      <c r="J1897" s="9" t="s">
        <v>8262</v>
      </c>
      <c r="K1897" s="9"/>
      <c r="L1897" s="9" t="s">
        <v>8263</v>
      </c>
      <c r="M1897" s="9" t="s">
        <v>7986</v>
      </c>
      <c r="N1897" s="9"/>
      <c r="O1897" s="9"/>
      <c r="P1897" s="9"/>
      <c r="Q1897" s="9"/>
      <c r="R1897" s="9"/>
      <c r="S1897" s="9"/>
    </row>
    <row r="1898" spans="1:19" x14ac:dyDescent="0.2">
      <c r="A1898" s="4" t="s">
        <v>8264</v>
      </c>
      <c r="B1898" s="9" t="s">
        <v>128</v>
      </c>
      <c r="C1898" s="9" t="s">
        <v>4317</v>
      </c>
      <c r="D1898" s="9" t="s">
        <v>8265</v>
      </c>
      <c r="E1898" s="9"/>
      <c r="F1898" s="9" t="s">
        <v>8266</v>
      </c>
      <c r="G1898" s="9"/>
      <c r="H1898" s="9" t="s">
        <v>8267</v>
      </c>
      <c r="I1898" s="9" t="s">
        <v>8268</v>
      </c>
      <c r="J1898" s="9" t="s">
        <v>8269</v>
      </c>
      <c r="K1898" s="9"/>
      <c r="L1898" s="9" t="s">
        <v>8270</v>
      </c>
      <c r="M1898" s="9" t="s">
        <v>8271</v>
      </c>
      <c r="N1898" s="9"/>
      <c r="O1898" s="9"/>
      <c r="P1898" s="9"/>
      <c r="Q1898" s="9"/>
      <c r="R1898" s="9"/>
      <c r="S1898" s="9"/>
    </row>
    <row r="1899" spans="1:19" x14ac:dyDescent="0.2">
      <c r="A1899" s="4" t="s">
        <v>8272</v>
      </c>
      <c r="B1899" s="9" t="s">
        <v>128</v>
      </c>
      <c r="C1899" s="9" t="s">
        <v>512</v>
      </c>
      <c r="D1899" s="9" t="s">
        <v>8273</v>
      </c>
      <c r="E1899" s="9" t="s">
        <v>8274</v>
      </c>
      <c r="F1899" s="9" t="s">
        <v>8008</v>
      </c>
      <c r="G1899" s="9"/>
      <c r="H1899" s="9" t="s">
        <v>8275</v>
      </c>
      <c r="I1899" s="9" t="s">
        <v>8276</v>
      </c>
      <c r="J1899" s="9" t="s">
        <v>8277</v>
      </c>
      <c r="K1899" s="9"/>
      <c r="L1899" s="9" t="s">
        <v>8278</v>
      </c>
      <c r="M1899" s="9" t="s">
        <v>8279</v>
      </c>
      <c r="N1899" s="9"/>
      <c r="O1899" s="9"/>
      <c r="P1899" s="9"/>
      <c r="Q1899" s="9"/>
      <c r="R1899" s="9"/>
      <c r="S1899" s="9"/>
    </row>
    <row r="1900" spans="1:19" x14ac:dyDescent="0.2">
      <c r="A1900" s="4" t="s">
        <v>8280</v>
      </c>
      <c r="B1900" s="9" t="s">
        <v>128</v>
      </c>
      <c r="C1900" s="9" t="s">
        <v>512</v>
      </c>
      <c r="D1900" s="9" t="s">
        <v>8281</v>
      </c>
      <c r="E1900" s="9"/>
      <c r="F1900" s="9" t="s">
        <v>8040</v>
      </c>
      <c r="G1900" s="9"/>
      <c r="H1900" s="9" t="s">
        <v>8282</v>
      </c>
      <c r="I1900" s="9" t="s">
        <v>8283</v>
      </c>
      <c r="J1900" s="9" t="s">
        <v>8284</v>
      </c>
      <c r="K1900" s="9"/>
      <c r="L1900" s="9" t="s">
        <v>8285</v>
      </c>
      <c r="M1900" s="9" t="s">
        <v>7986</v>
      </c>
      <c r="N1900" s="9"/>
      <c r="O1900" s="9"/>
      <c r="P1900" s="9"/>
      <c r="Q1900" s="9"/>
      <c r="R1900" s="9"/>
      <c r="S1900" s="9"/>
    </row>
    <row r="1901" spans="1:19" x14ac:dyDescent="0.2">
      <c r="A1901" s="4" t="s">
        <v>8286</v>
      </c>
      <c r="B1901" s="9" t="s">
        <v>43</v>
      </c>
      <c r="C1901" s="9"/>
      <c r="D1901" s="9" t="s">
        <v>8287</v>
      </c>
      <c r="E1901" s="9"/>
      <c r="F1901" s="9" t="s">
        <v>8288</v>
      </c>
      <c r="G1901" s="9"/>
      <c r="H1901" s="9"/>
      <c r="I1901" s="9" t="s">
        <v>8289</v>
      </c>
      <c r="J1901" s="9" t="s">
        <v>8290</v>
      </c>
      <c r="K1901" s="9"/>
      <c r="L1901" s="9"/>
      <c r="M1901" s="9"/>
      <c r="N1901" s="9"/>
      <c r="O1901" s="9"/>
      <c r="P1901" s="9"/>
      <c r="Q1901" s="9"/>
      <c r="R1901" s="9"/>
      <c r="S1901" s="9"/>
    </row>
    <row r="1902" spans="1:19" x14ac:dyDescent="0.2">
      <c r="A1902" s="4" t="s">
        <v>8291</v>
      </c>
      <c r="B1902" s="9" t="s">
        <v>147</v>
      </c>
      <c r="C1902" s="9"/>
      <c r="D1902" s="9" t="s">
        <v>8292</v>
      </c>
      <c r="E1902" s="9" t="s">
        <v>8293</v>
      </c>
      <c r="F1902" s="9" t="s">
        <v>8294</v>
      </c>
      <c r="G1902" s="9" t="s">
        <v>8295</v>
      </c>
      <c r="H1902" s="9" t="s">
        <v>8296</v>
      </c>
      <c r="I1902" s="9" t="s">
        <v>8297</v>
      </c>
      <c r="J1902" s="9" t="s">
        <v>8298</v>
      </c>
      <c r="K1902" s="9"/>
      <c r="L1902" s="9"/>
      <c r="M1902" s="9" t="s">
        <v>8299</v>
      </c>
      <c r="N1902" s="9"/>
      <c r="O1902" s="9"/>
      <c r="P1902" s="9"/>
      <c r="Q1902" s="9"/>
      <c r="R1902" s="9"/>
      <c r="S1902" s="9"/>
    </row>
    <row r="1903" spans="1:19" x14ac:dyDescent="0.2">
      <c r="A1903" s="4" t="s">
        <v>8300</v>
      </c>
      <c r="B1903" s="9" t="s">
        <v>147</v>
      </c>
      <c r="C1903" s="9"/>
      <c r="D1903" s="9" t="s">
        <v>8301</v>
      </c>
      <c r="E1903" s="9" t="s">
        <v>8293</v>
      </c>
      <c r="F1903" s="9" t="s">
        <v>8294</v>
      </c>
      <c r="G1903" s="9" t="s">
        <v>8295</v>
      </c>
      <c r="H1903" s="9" t="s">
        <v>8302</v>
      </c>
      <c r="I1903" s="9" t="s">
        <v>8303</v>
      </c>
      <c r="J1903" s="9" t="s">
        <v>8304</v>
      </c>
      <c r="K1903" s="9"/>
      <c r="L1903" s="9"/>
      <c r="M1903" s="9" t="s">
        <v>8299</v>
      </c>
      <c r="N1903" s="9"/>
      <c r="O1903" s="9"/>
      <c r="P1903" s="9"/>
      <c r="Q1903" s="9"/>
      <c r="R1903" s="9"/>
      <c r="S1903" s="9"/>
    </row>
    <row r="1904" spans="1:19" x14ac:dyDescent="0.2">
      <c r="A1904" s="4" t="s">
        <v>8305</v>
      </c>
      <c r="B1904" s="9" t="s">
        <v>43</v>
      </c>
      <c r="C1904" s="9"/>
      <c r="D1904" s="9" t="s">
        <v>8306</v>
      </c>
      <c r="E1904" s="9"/>
      <c r="F1904" s="9" t="s">
        <v>8307</v>
      </c>
      <c r="G1904" s="9" t="s">
        <v>8308</v>
      </c>
      <c r="H1904" s="9"/>
      <c r="I1904" s="9" t="s">
        <v>8309</v>
      </c>
      <c r="J1904" s="9" t="s">
        <v>8310</v>
      </c>
      <c r="K1904" s="9"/>
      <c r="L1904" s="9"/>
      <c r="M1904" s="9"/>
      <c r="N1904" s="9"/>
      <c r="O1904" s="9"/>
      <c r="P1904" s="9"/>
      <c r="Q1904" s="9"/>
      <c r="R1904" s="9"/>
      <c r="S1904" s="9"/>
    </row>
    <row r="1905" spans="1:19" x14ac:dyDescent="0.2">
      <c r="A1905" s="4" t="s">
        <v>8311</v>
      </c>
      <c r="B1905" s="9" t="s">
        <v>43</v>
      </c>
      <c r="C1905" s="9"/>
      <c r="D1905" s="9" t="s">
        <v>8312</v>
      </c>
      <c r="E1905" s="9"/>
      <c r="F1905" s="9" t="s">
        <v>8313</v>
      </c>
      <c r="G1905" s="9"/>
      <c r="H1905" s="9"/>
      <c r="I1905" s="9" t="s">
        <v>8314</v>
      </c>
      <c r="J1905" s="9" t="s">
        <v>8315</v>
      </c>
      <c r="K1905" s="9"/>
      <c r="L1905" s="9"/>
      <c r="M1905" s="9"/>
      <c r="N1905" s="9"/>
      <c r="O1905" s="9"/>
      <c r="P1905" s="9"/>
      <c r="Q1905" s="9"/>
      <c r="R1905" s="9"/>
      <c r="S1905" s="9"/>
    </row>
    <row r="1906" spans="1:19" x14ac:dyDescent="0.2">
      <c r="A1906" s="4" t="s">
        <v>8316</v>
      </c>
      <c r="B1906" s="9" t="s">
        <v>43</v>
      </c>
      <c r="C1906" s="9"/>
      <c r="D1906" s="9" t="s">
        <v>8317</v>
      </c>
      <c r="E1906" s="9"/>
      <c r="F1906" s="9" t="s">
        <v>8318</v>
      </c>
      <c r="G1906" s="9" t="s">
        <v>8319</v>
      </c>
      <c r="H1906" s="9" t="s">
        <v>8320</v>
      </c>
      <c r="I1906" s="9" t="s">
        <v>8321</v>
      </c>
      <c r="J1906" s="9" t="s">
        <v>8322</v>
      </c>
      <c r="K1906" s="9"/>
      <c r="L1906" s="9"/>
      <c r="M1906" s="9"/>
      <c r="N1906" s="9"/>
      <c r="O1906" s="9"/>
      <c r="P1906" s="9"/>
      <c r="Q1906" s="9"/>
      <c r="R1906" s="9"/>
      <c r="S1906" s="9"/>
    </row>
    <row r="1907" spans="1:19" x14ac:dyDescent="0.2">
      <c r="A1907" s="4" t="s">
        <v>8323</v>
      </c>
      <c r="B1907" s="9" t="s">
        <v>43</v>
      </c>
      <c r="C1907" s="9"/>
      <c r="D1907" s="9" t="s">
        <v>8324</v>
      </c>
      <c r="E1907" s="9"/>
      <c r="F1907" s="9" t="s">
        <v>43</v>
      </c>
      <c r="G1907" s="9" t="s">
        <v>8325</v>
      </c>
      <c r="H1907" s="9"/>
      <c r="I1907" s="9" t="s">
        <v>8326</v>
      </c>
      <c r="J1907" s="9" t="s">
        <v>8327</v>
      </c>
      <c r="K1907" s="9"/>
      <c r="L1907" s="9"/>
      <c r="M1907" s="9"/>
      <c r="N1907" s="9"/>
      <c r="O1907" s="9"/>
      <c r="P1907" s="9"/>
      <c r="Q1907" s="9"/>
      <c r="R1907" s="9"/>
      <c r="S1907" s="9"/>
    </row>
    <row r="1908" spans="1:19" x14ac:dyDescent="0.2">
      <c r="A1908" s="4" t="s">
        <v>8328</v>
      </c>
      <c r="B1908" s="9" t="s">
        <v>147</v>
      </c>
      <c r="C1908" s="9"/>
      <c r="D1908" s="9" t="s">
        <v>8329</v>
      </c>
      <c r="E1908" s="9"/>
      <c r="F1908" s="9" t="s">
        <v>4926</v>
      </c>
      <c r="G1908" s="9" t="s">
        <v>8330</v>
      </c>
      <c r="H1908" s="9" t="s">
        <v>8331</v>
      </c>
      <c r="I1908" s="9" t="s">
        <v>8332</v>
      </c>
      <c r="J1908" s="9" t="s">
        <v>8333</v>
      </c>
      <c r="K1908" s="9"/>
      <c r="L1908" s="9"/>
      <c r="M1908" s="9"/>
      <c r="N1908" s="9"/>
      <c r="O1908" s="9"/>
      <c r="P1908" s="9"/>
      <c r="Q1908" s="9"/>
      <c r="R1908" s="9"/>
      <c r="S1908" s="9"/>
    </row>
    <row r="1909" spans="1:19" x14ac:dyDescent="0.2">
      <c r="A1909" s="4" t="s">
        <v>8334</v>
      </c>
      <c r="B1909" s="9" t="s">
        <v>43</v>
      </c>
      <c r="C1909" s="9"/>
      <c r="D1909" s="9" t="s">
        <v>8335</v>
      </c>
      <c r="E1909" s="9"/>
      <c r="F1909" s="9" t="s">
        <v>8336</v>
      </c>
      <c r="G1909" s="9"/>
      <c r="H1909" s="9"/>
      <c r="I1909" s="9" t="s">
        <v>8337</v>
      </c>
      <c r="J1909" s="9" t="s">
        <v>8338</v>
      </c>
      <c r="K1909" s="9"/>
      <c r="L1909" s="9"/>
      <c r="M1909" s="9"/>
      <c r="N1909" s="9"/>
      <c r="O1909" s="9"/>
      <c r="P1909" s="9"/>
      <c r="Q1909" s="9"/>
      <c r="R1909" s="9"/>
      <c r="S1909" s="9"/>
    </row>
    <row r="1910" spans="1:19" x14ac:dyDescent="0.2">
      <c r="A1910" s="4" t="s">
        <v>8339</v>
      </c>
      <c r="B1910" s="9" t="s">
        <v>43</v>
      </c>
      <c r="C1910" s="9"/>
      <c r="D1910" s="9" t="s">
        <v>8340</v>
      </c>
      <c r="E1910" s="9"/>
      <c r="F1910" s="9" t="s">
        <v>4525</v>
      </c>
      <c r="G1910" s="9" t="s">
        <v>7028</v>
      </c>
      <c r="H1910" s="9"/>
      <c r="I1910" s="9" t="s">
        <v>8341</v>
      </c>
      <c r="J1910" s="9" t="s">
        <v>8342</v>
      </c>
      <c r="K1910" s="9"/>
      <c r="L1910" s="9"/>
      <c r="M1910" s="9"/>
      <c r="N1910" s="9"/>
      <c r="O1910" s="9"/>
      <c r="P1910" s="9"/>
      <c r="Q1910" s="9"/>
      <c r="R1910" s="9"/>
      <c r="S1910" s="9"/>
    </row>
    <row r="1911" spans="1:19" x14ac:dyDescent="0.2">
      <c r="A1911" s="4" t="s">
        <v>8343</v>
      </c>
      <c r="B1911" s="9" t="s">
        <v>128</v>
      </c>
      <c r="C1911" s="9" t="s">
        <v>2789</v>
      </c>
      <c r="D1911" s="9" t="s">
        <v>8344</v>
      </c>
      <c r="E1911" s="9"/>
      <c r="F1911" s="9" t="s">
        <v>8345</v>
      </c>
      <c r="G1911" s="9" t="s">
        <v>2791</v>
      </c>
      <c r="H1911" s="9" t="s">
        <v>8346</v>
      </c>
      <c r="I1911" s="9" t="s">
        <v>8347</v>
      </c>
      <c r="J1911" s="9" t="s">
        <v>8348</v>
      </c>
      <c r="K1911" s="9"/>
      <c r="L1911" s="9" t="s">
        <v>8349</v>
      </c>
      <c r="M1911" s="9"/>
      <c r="N1911" s="9"/>
      <c r="O1911" s="9"/>
      <c r="P1911" s="9"/>
      <c r="Q1911" s="9"/>
      <c r="R1911" s="9"/>
      <c r="S1911" s="9"/>
    </row>
    <row r="1912" spans="1:19" x14ac:dyDescent="0.2">
      <c r="A1912" s="4" t="s">
        <v>8350</v>
      </c>
      <c r="B1912" s="9" t="s">
        <v>128</v>
      </c>
      <c r="C1912" s="9"/>
      <c r="D1912" s="9" t="s">
        <v>8351</v>
      </c>
      <c r="E1912" s="9"/>
      <c r="F1912" s="9" t="s">
        <v>7028</v>
      </c>
      <c r="G1912" s="9"/>
      <c r="H1912" s="9"/>
      <c r="I1912" s="9" t="s">
        <v>8352</v>
      </c>
      <c r="J1912" s="9" t="s">
        <v>8353</v>
      </c>
      <c r="K1912" s="9"/>
      <c r="L1912" s="9"/>
      <c r="M1912" s="9"/>
      <c r="N1912" s="9"/>
      <c r="O1912" s="9"/>
      <c r="P1912" s="9"/>
      <c r="Q1912" s="9"/>
      <c r="R1912" s="9"/>
      <c r="S1912" s="9"/>
    </row>
    <row r="1913" spans="1:19" x14ac:dyDescent="0.2">
      <c r="A1913" s="4" t="s">
        <v>8354</v>
      </c>
      <c r="B1913" s="9" t="s">
        <v>128</v>
      </c>
      <c r="C1913" s="9" t="s">
        <v>512</v>
      </c>
      <c r="D1913" s="9" t="s">
        <v>8355</v>
      </c>
      <c r="E1913" s="9"/>
      <c r="F1913" s="9" t="s">
        <v>8021</v>
      </c>
      <c r="G1913" s="9"/>
      <c r="H1913" s="9" t="s">
        <v>8356</v>
      </c>
      <c r="I1913" s="9" t="s">
        <v>8357</v>
      </c>
      <c r="J1913" s="9" t="s">
        <v>8358</v>
      </c>
      <c r="K1913" s="9"/>
      <c r="L1913" s="9" t="s">
        <v>8359</v>
      </c>
      <c r="M1913" s="9" t="s">
        <v>7986</v>
      </c>
      <c r="N1913" s="9"/>
      <c r="O1913" s="9"/>
      <c r="P1913" s="9"/>
      <c r="Q1913" s="9"/>
      <c r="R1913" s="9"/>
      <c r="S1913" s="9"/>
    </row>
    <row r="1914" spans="1:19" x14ac:dyDescent="0.2">
      <c r="A1914" s="4" t="s">
        <v>8360</v>
      </c>
      <c r="B1914" s="9" t="s">
        <v>2443</v>
      </c>
      <c r="C1914" s="9"/>
      <c r="D1914" s="9" t="s">
        <v>8361</v>
      </c>
      <c r="E1914" s="9" t="s">
        <v>8362</v>
      </c>
      <c r="F1914" s="9" t="s">
        <v>8363</v>
      </c>
      <c r="G1914" s="9"/>
      <c r="H1914" s="9" t="s">
        <v>8364</v>
      </c>
      <c r="I1914" s="9" t="s">
        <v>8365</v>
      </c>
      <c r="J1914" s="9" t="s">
        <v>8366</v>
      </c>
      <c r="K1914" s="9"/>
      <c r="L1914" s="9"/>
      <c r="M1914" s="9" t="s">
        <v>8367</v>
      </c>
      <c r="N1914" s="9"/>
      <c r="O1914" s="9"/>
      <c r="P1914" s="9"/>
      <c r="Q1914" s="9"/>
      <c r="R1914" s="9"/>
      <c r="S1914" s="9"/>
    </row>
    <row r="1915" spans="1:19" x14ac:dyDescent="0.2">
      <c r="A1915" s="4" t="s">
        <v>8368</v>
      </c>
      <c r="B1915" s="9" t="s">
        <v>43</v>
      </c>
      <c r="C1915" s="9"/>
      <c r="D1915" s="9" t="s">
        <v>8369</v>
      </c>
      <c r="E1915" s="9"/>
      <c r="F1915" s="9" t="s">
        <v>8336</v>
      </c>
      <c r="G1915" s="9"/>
      <c r="H1915" s="9"/>
      <c r="I1915" s="9" t="s">
        <v>8370</v>
      </c>
      <c r="J1915" s="9" t="s">
        <v>8371</v>
      </c>
      <c r="K1915" s="9"/>
      <c r="L1915" s="9"/>
      <c r="M1915" s="9"/>
      <c r="N1915" s="9"/>
      <c r="O1915" s="9"/>
      <c r="P1915" s="9"/>
      <c r="Q1915" s="9"/>
      <c r="R1915" s="9"/>
      <c r="S1915" s="9"/>
    </row>
    <row r="1916" spans="1:19" x14ac:dyDescent="0.2">
      <c r="A1916" s="4" t="s">
        <v>8372</v>
      </c>
      <c r="B1916" s="9" t="s">
        <v>128</v>
      </c>
      <c r="C1916" s="9" t="s">
        <v>2699</v>
      </c>
      <c r="D1916" s="9" t="s">
        <v>8373</v>
      </c>
      <c r="E1916" s="9"/>
      <c r="F1916" s="9" t="s">
        <v>4785</v>
      </c>
      <c r="G1916" s="9"/>
      <c r="H1916" s="9"/>
      <c r="I1916" s="9" t="s">
        <v>8374</v>
      </c>
      <c r="J1916" s="9" t="s">
        <v>8375</v>
      </c>
      <c r="K1916" s="9"/>
      <c r="L1916" s="9" t="s">
        <v>8376</v>
      </c>
      <c r="M1916" s="9"/>
      <c r="N1916" s="9"/>
      <c r="O1916" s="9"/>
      <c r="P1916" s="9"/>
      <c r="Q1916" s="9"/>
      <c r="R1916" s="9"/>
      <c r="S1916" s="9"/>
    </row>
    <row r="1917" spans="1:19" x14ac:dyDescent="0.2">
      <c r="A1917" s="4" t="s">
        <v>8377</v>
      </c>
      <c r="B1917" s="9" t="s">
        <v>128</v>
      </c>
      <c r="C1917" s="9" t="s">
        <v>512</v>
      </c>
      <c r="D1917" s="9" t="s">
        <v>8378</v>
      </c>
      <c r="E1917" s="9"/>
      <c r="F1917" s="9" t="s">
        <v>8021</v>
      </c>
      <c r="G1917" s="9"/>
      <c r="H1917" s="9" t="s">
        <v>8379</v>
      </c>
      <c r="I1917" s="9" t="s">
        <v>8380</v>
      </c>
      <c r="J1917" s="9" t="s">
        <v>8381</v>
      </c>
      <c r="K1917" s="9"/>
      <c r="L1917" s="9" t="s">
        <v>8382</v>
      </c>
      <c r="M1917" s="9" t="s">
        <v>7986</v>
      </c>
      <c r="N1917" s="9"/>
      <c r="O1917" s="9"/>
      <c r="P1917" s="9"/>
      <c r="Q1917" s="9"/>
      <c r="R1917" s="9"/>
      <c r="S1917" s="9"/>
    </row>
    <row r="1918" spans="1:19" x14ac:dyDescent="0.2">
      <c r="A1918" s="4" t="s">
        <v>8383</v>
      </c>
      <c r="B1918" s="9" t="s">
        <v>43</v>
      </c>
      <c r="C1918" s="9"/>
      <c r="D1918" s="9" t="s">
        <v>8384</v>
      </c>
      <c r="E1918" s="9"/>
      <c r="F1918" s="9" t="s">
        <v>2744</v>
      </c>
      <c r="G1918" s="9"/>
      <c r="H1918" s="9" t="s">
        <v>8385</v>
      </c>
      <c r="I1918" s="9" t="s">
        <v>8386</v>
      </c>
      <c r="J1918" s="9" t="s">
        <v>8387</v>
      </c>
      <c r="K1918" s="9"/>
      <c r="L1918" s="9"/>
      <c r="M1918" s="9"/>
      <c r="N1918" s="9"/>
      <c r="O1918" s="9"/>
      <c r="P1918" s="9"/>
      <c r="Q1918" s="9"/>
      <c r="R1918" s="9"/>
      <c r="S1918" s="9"/>
    </row>
    <row r="1919" spans="1:19" x14ac:dyDescent="0.2">
      <c r="A1919" s="4" t="s">
        <v>8388</v>
      </c>
      <c r="B1919" s="9" t="s">
        <v>2443</v>
      </c>
      <c r="C1919" s="9"/>
      <c r="D1919" s="9" t="s">
        <v>8389</v>
      </c>
      <c r="E1919" s="9"/>
      <c r="F1919" s="9" t="s">
        <v>4548</v>
      </c>
      <c r="G1919" s="9"/>
      <c r="H1919" s="9" t="s">
        <v>4549</v>
      </c>
      <c r="I1919" s="9" t="s">
        <v>8390</v>
      </c>
      <c r="J1919" s="9" t="s">
        <v>8391</v>
      </c>
      <c r="K1919" s="9"/>
      <c r="L1919" s="9"/>
      <c r="M1919" s="9" t="s">
        <v>8392</v>
      </c>
      <c r="N1919" s="9"/>
      <c r="O1919" s="9"/>
      <c r="P1919" s="9"/>
      <c r="Q1919" s="9"/>
      <c r="R1919" s="9"/>
      <c r="S1919" s="9"/>
    </row>
    <row r="1920" spans="1:19" x14ac:dyDescent="0.2">
      <c r="A1920" s="4" t="s">
        <v>8393</v>
      </c>
      <c r="B1920" s="9" t="s">
        <v>43</v>
      </c>
      <c r="C1920" s="9"/>
      <c r="D1920" s="9" t="s">
        <v>8394</v>
      </c>
      <c r="E1920" s="9"/>
      <c r="F1920" s="9" t="s">
        <v>8336</v>
      </c>
      <c r="G1920" s="9"/>
      <c r="H1920" s="9"/>
      <c r="I1920" s="9" t="s">
        <v>8395</v>
      </c>
      <c r="J1920" s="9" t="s">
        <v>8396</v>
      </c>
      <c r="K1920" s="9"/>
      <c r="L1920" s="9"/>
      <c r="M1920" s="9"/>
      <c r="N1920" s="9"/>
      <c r="O1920" s="9"/>
      <c r="P1920" s="9"/>
      <c r="Q1920" s="9"/>
      <c r="R1920" s="9"/>
      <c r="S1920" s="9"/>
    </row>
    <row r="1921" spans="1:19" x14ac:dyDescent="0.2">
      <c r="A1921" s="4" t="s">
        <v>8397</v>
      </c>
      <c r="B1921" s="9" t="s">
        <v>43</v>
      </c>
      <c r="C1921" s="9"/>
      <c r="D1921" s="9" t="s">
        <v>8398</v>
      </c>
      <c r="E1921" s="9"/>
      <c r="F1921" s="9" t="s">
        <v>8336</v>
      </c>
      <c r="G1921" s="9"/>
      <c r="H1921" s="9"/>
      <c r="I1921" s="9" t="s">
        <v>8399</v>
      </c>
      <c r="J1921" s="9" t="s">
        <v>8400</v>
      </c>
      <c r="K1921" s="9"/>
      <c r="L1921" s="9"/>
      <c r="M1921" s="9"/>
      <c r="N1921" s="9"/>
      <c r="O1921" s="9"/>
      <c r="P1921" s="9"/>
      <c r="Q1921" s="9"/>
      <c r="R1921" s="9"/>
      <c r="S1921" s="9"/>
    </row>
    <row r="1922" spans="1:19" x14ac:dyDescent="0.2">
      <c r="A1922" s="4" t="s">
        <v>8401</v>
      </c>
      <c r="B1922" s="9" t="s">
        <v>43</v>
      </c>
      <c r="C1922" s="9"/>
      <c r="D1922" s="9" t="s">
        <v>8402</v>
      </c>
      <c r="E1922" s="9"/>
      <c r="F1922" s="9" t="s">
        <v>7850</v>
      </c>
      <c r="G1922" s="9"/>
      <c r="H1922" s="9"/>
      <c r="I1922" s="9" t="s">
        <v>8403</v>
      </c>
      <c r="J1922" s="9" t="s">
        <v>8404</v>
      </c>
      <c r="K1922" s="9"/>
      <c r="L1922" s="9"/>
      <c r="M1922" s="9"/>
      <c r="N1922" s="9"/>
      <c r="O1922" s="9"/>
      <c r="P1922" s="9"/>
      <c r="Q1922" s="9"/>
      <c r="R1922" s="9"/>
      <c r="S1922" s="9"/>
    </row>
    <row r="1923" spans="1:19" x14ac:dyDescent="0.2">
      <c r="A1923" s="4" t="s">
        <v>8405</v>
      </c>
      <c r="B1923" s="9" t="s">
        <v>2443</v>
      </c>
      <c r="C1923" s="9"/>
      <c r="D1923" s="9" t="s">
        <v>8406</v>
      </c>
      <c r="E1923" s="9"/>
      <c r="F1923" s="9" t="s">
        <v>7850</v>
      </c>
      <c r="G1923" s="9"/>
      <c r="H1923" s="9"/>
      <c r="I1923" s="9" t="s">
        <v>8407</v>
      </c>
      <c r="J1923" s="9" t="s">
        <v>8408</v>
      </c>
      <c r="K1923" s="9"/>
      <c r="L1923" s="9"/>
      <c r="M1923" s="9"/>
      <c r="N1923" s="9"/>
      <c r="O1923" s="9"/>
      <c r="P1923" s="9"/>
      <c r="Q1923" s="9"/>
      <c r="R1923" s="9"/>
      <c r="S1923" s="9"/>
    </row>
    <row r="1924" spans="1:19" x14ac:dyDescent="0.2">
      <c r="A1924" s="4" t="s">
        <v>8409</v>
      </c>
      <c r="B1924" s="9" t="s">
        <v>43</v>
      </c>
      <c r="C1924" s="9"/>
      <c r="D1924" s="9" t="s">
        <v>8410</v>
      </c>
      <c r="E1924" s="9"/>
      <c r="F1924" s="9" t="s">
        <v>43</v>
      </c>
      <c r="G1924" s="9"/>
      <c r="H1924" s="9" t="s">
        <v>7692</v>
      </c>
      <c r="I1924" s="9" t="s">
        <v>8411</v>
      </c>
      <c r="J1924" s="9" t="s">
        <v>8412</v>
      </c>
      <c r="K1924" s="9"/>
      <c r="L1924" s="9"/>
      <c r="M1924" s="9"/>
      <c r="N1924" s="9"/>
      <c r="O1924" s="9"/>
      <c r="P1924" s="9"/>
      <c r="Q1924" s="9"/>
      <c r="R1924" s="9"/>
      <c r="S1924" s="9"/>
    </row>
    <row r="1925" spans="1:19" x14ac:dyDescent="0.2">
      <c r="A1925" s="4" t="s">
        <v>8413</v>
      </c>
      <c r="B1925" s="9" t="s">
        <v>2443</v>
      </c>
      <c r="C1925" s="9"/>
      <c r="D1925" s="9" t="s">
        <v>8414</v>
      </c>
      <c r="E1925" s="9"/>
      <c r="F1925" s="9" t="s">
        <v>5060</v>
      </c>
      <c r="G1925" s="9"/>
      <c r="H1925" s="9"/>
      <c r="I1925" s="9" t="s">
        <v>8415</v>
      </c>
      <c r="J1925" s="9" t="s">
        <v>8416</v>
      </c>
      <c r="K1925" s="9"/>
      <c r="L1925" s="9"/>
      <c r="M1925" s="9" t="s">
        <v>8417</v>
      </c>
      <c r="N1925" s="9"/>
      <c r="O1925" s="9"/>
      <c r="P1925" s="9"/>
      <c r="Q1925" s="9"/>
      <c r="R1925" s="9"/>
      <c r="S1925" s="9"/>
    </row>
    <row r="1926" spans="1:19" x14ac:dyDescent="0.2">
      <c r="A1926" s="4" t="s">
        <v>8418</v>
      </c>
      <c r="B1926" s="9" t="s">
        <v>128</v>
      </c>
      <c r="C1926" s="9" t="s">
        <v>512</v>
      </c>
      <c r="D1926" s="9" t="s">
        <v>8419</v>
      </c>
      <c r="E1926" s="9" t="s">
        <v>8420</v>
      </c>
      <c r="F1926" s="9" t="s">
        <v>2955</v>
      </c>
      <c r="G1926" s="9"/>
      <c r="H1926" s="9" t="s">
        <v>8421</v>
      </c>
      <c r="I1926" s="9" t="s">
        <v>8422</v>
      </c>
      <c r="J1926" s="9" t="s">
        <v>8423</v>
      </c>
      <c r="K1926" s="9"/>
      <c r="L1926" s="9" t="s">
        <v>8424</v>
      </c>
      <c r="M1926" s="9" t="s">
        <v>7986</v>
      </c>
      <c r="N1926" s="9"/>
      <c r="O1926" s="9"/>
      <c r="P1926" s="9"/>
      <c r="Q1926" s="9"/>
      <c r="R1926" s="9"/>
      <c r="S1926" s="9"/>
    </row>
    <row r="1927" spans="1:19" x14ac:dyDescent="0.2">
      <c r="A1927" s="4" t="s">
        <v>8425</v>
      </c>
      <c r="B1927" s="9" t="s">
        <v>128</v>
      </c>
      <c r="C1927" s="9" t="s">
        <v>512</v>
      </c>
      <c r="D1927" s="9" t="s">
        <v>8132</v>
      </c>
      <c r="E1927" s="9"/>
      <c r="F1927" s="9" t="s">
        <v>2870</v>
      </c>
      <c r="G1927" s="9"/>
      <c r="H1927" s="9" t="s">
        <v>8133</v>
      </c>
      <c r="I1927" s="9" t="s">
        <v>8426</v>
      </c>
      <c r="J1927" s="9" t="s">
        <v>8427</v>
      </c>
      <c r="K1927" s="9"/>
      <c r="L1927" s="9" t="s">
        <v>8428</v>
      </c>
      <c r="M1927" s="9" t="s">
        <v>8137</v>
      </c>
      <c r="N1927" s="9"/>
      <c r="O1927" s="9"/>
      <c r="P1927" s="9"/>
      <c r="Q1927" s="9"/>
      <c r="R1927" s="9"/>
      <c r="S1927" s="9"/>
    </row>
    <row r="1928" spans="1:19" x14ac:dyDescent="0.2">
      <c r="A1928" s="4" t="s">
        <v>8429</v>
      </c>
      <c r="B1928" s="9" t="s">
        <v>128</v>
      </c>
      <c r="C1928" s="9" t="s">
        <v>2699</v>
      </c>
      <c r="D1928" s="9" t="s">
        <v>8430</v>
      </c>
      <c r="E1928" s="9" t="s">
        <v>8431</v>
      </c>
      <c r="F1928" s="9" t="s">
        <v>6599</v>
      </c>
      <c r="G1928" s="9"/>
      <c r="H1928" s="9" t="s">
        <v>8432</v>
      </c>
      <c r="I1928" s="9" t="s">
        <v>8433</v>
      </c>
      <c r="J1928" s="9" t="s">
        <v>8434</v>
      </c>
      <c r="K1928" s="9"/>
      <c r="L1928" s="9"/>
      <c r="M1928" s="9"/>
      <c r="N1928" s="9"/>
      <c r="O1928" s="9"/>
      <c r="P1928" s="9"/>
      <c r="Q1928" s="9"/>
      <c r="R1928" s="9"/>
      <c r="S1928" s="9"/>
    </row>
    <row r="1929" spans="1:19" x14ac:dyDescent="0.2">
      <c r="A1929" s="4" t="s">
        <v>8435</v>
      </c>
      <c r="B1929" s="9" t="s">
        <v>43</v>
      </c>
      <c r="C1929" s="9"/>
      <c r="D1929" s="9" t="s">
        <v>8436</v>
      </c>
      <c r="E1929" s="9"/>
      <c r="F1929" s="9" t="s">
        <v>8336</v>
      </c>
      <c r="G1929" s="9"/>
      <c r="H1929" s="9"/>
      <c r="I1929" s="9" t="s">
        <v>8437</v>
      </c>
      <c r="J1929" s="9" t="s">
        <v>8438</v>
      </c>
      <c r="K1929" s="9"/>
      <c r="L1929" s="9"/>
      <c r="M1929" s="9"/>
      <c r="N1929" s="9"/>
      <c r="O1929" s="9"/>
      <c r="P1929" s="9"/>
      <c r="Q1929" s="9"/>
      <c r="R1929" s="9"/>
      <c r="S1929" s="9"/>
    </row>
    <row r="1930" spans="1:19" x14ac:dyDescent="0.2">
      <c r="A1930" s="4" t="s">
        <v>8439</v>
      </c>
      <c r="B1930" s="9" t="s">
        <v>43</v>
      </c>
      <c r="C1930" s="9"/>
      <c r="D1930" s="9" t="s">
        <v>8440</v>
      </c>
      <c r="E1930" s="9"/>
      <c r="F1930" s="9" t="s">
        <v>6742</v>
      </c>
      <c r="G1930" s="9" t="s">
        <v>8441</v>
      </c>
      <c r="H1930" s="9" t="s">
        <v>8442</v>
      </c>
      <c r="I1930" s="9" t="s">
        <v>8443</v>
      </c>
      <c r="J1930" s="9" t="s">
        <v>8444</v>
      </c>
      <c r="K1930" s="9"/>
      <c r="L1930" s="9"/>
      <c r="M1930" s="9"/>
      <c r="N1930" s="9"/>
      <c r="O1930" s="9"/>
      <c r="P1930" s="9"/>
      <c r="Q1930" s="9"/>
      <c r="R1930" s="9"/>
      <c r="S1930" s="9"/>
    </row>
    <row r="1931" spans="1:19" x14ac:dyDescent="0.2">
      <c r="A1931" s="4" t="s">
        <v>8445</v>
      </c>
      <c r="B1931" s="9" t="s">
        <v>43</v>
      </c>
      <c r="C1931" s="9"/>
      <c r="D1931" s="9" t="s">
        <v>8446</v>
      </c>
      <c r="E1931" s="9"/>
      <c r="F1931" s="9" t="s">
        <v>3401</v>
      </c>
      <c r="G1931" s="9"/>
      <c r="H1931" s="9" t="s">
        <v>8447</v>
      </c>
      <c r="I1931" s="9" t="s">
        <v>8448</v>
      </c>
      <c r="J1931" s="9" t="s">
        <v>8449</v>
      </c>
      <c r="K1931" s="9"/>
      <c r="L1931" s="9"/>
      <c r="M1931" s="9"/>
      <c r="N1931" s="9"/>
      <c r="O1931" s="9"/>
      <c r="P1931" s="9"/>
      <c r="Q1931" s="9"/>
      <c r="R1931" s="9"/>
      <c r="S1931" s="9"/>
    </row>
    <row r="1932" spans="1:19" x14ac:dyDescent="0.2">
      <c r="A1932" s="4" t="s">
        <v>8450</v>
      </c>
      <c r="B1932" s="9" t="s">
        <v>43</v>
      </c>
      <c r="C1932" s="9"/>
      <c r="D1932" s="9" t="s">
        <v>8451</v>
      </c>
      <c r="E1932" s="9"/>
      <c r="F1932" s="9" t="s">
        <v>4674</v>
      </c>
      <c r="G1932" s="9" t="s">
        <v>2524</v>
      </c>
      <c r="H1932" s="9"/>
      <c r="I1932" s="9" t="s">
        <v>8452</v>
      </c>
      <c r="J1932" s="9" t="s">
        <v>8453</v>
      </c>
      <c r="K1932" s="9"/>
      <c r="L1932" s="9"/>
      <c r="M1932" s="9"/>
      <c r="N1932" s="9"/>
      <c r="O1932" s="9"/>
      <c r="P1932" s="9"/>
      <c r="Q1932" s="9"/>
      <c r="R1932" s="9"/>
      <c r="S1932" s="9"/>
    </row>
    <row r="1933" spans="1:19" x14ac:dyDescent="0.2">
      <c r="A1933" s="4" t="s">
        <v>8454</v>
      </c>
      <c r="B1933" s="9" t="s">
        <v>147</v>
      </c>
      <c r="C1933" s="9"/>
      <c r="D1933" s="9" t="s">
        <v>8455</v>
      </c>
      <c r="E1933" s="9"/>
      <c r="F1933" s="9" t="s">
        <v>2524</v>
      </c>
      <c r="G1933" s="9"/>
      <c r="H1933" s="9" t="s">
        <v>4674</v>
      </c>
      <c r="I1933" s="9" t="s">
        <v>8456</v>
      </c>
      <c r="J1933" s="9" t="s">
        <v>8457</v>
      </c>
      <c r="K1933" s="9"/>
      <c r="L1933" s="9"/>
      <c r="M1933" s="9" t="s">
        <v>8458</v>
      </c>
      <c r="N1933" s="9"/>
      <c r="O1933" s="9"/>
      <c r="P1933" s="9"/>
      <c r="Q1933" s="9"/>
      <c r="R1933" s="9"/>
      <c r="S1933" s="9"/>
    </row>
    <row r="1934" spans="1:19" x14ac:dyDescent="0.2">
      <c r="A1934" s="4" t="s">
        <v>8459</v>
      </c>
      <c r="B1934" s="9" t="s">
        <v>43</v>
      </c>
      <c r="C1934" s="9"/>
      <c r="D1934" s="9" t="s">
        <v>8460</v>
      </c>
      <c r="E1934" s="9"/>
      <c r="F1934" s="9" t="s">
        <v>8461</v>
      </c>
      <c r="G1934" s="9"/>
      <c r="H1934" s="9" t="s">
        <v>8462</v>
      </c>
      <c r="I1934" s="9" t="s">
        <v>8463</v>
      </c>
      <c r="J1934" s="9" t="s">
        <v>8464</v>
      </c>
      <c r="K1934" s="9"/>
      <c r="L1934" s="9"/>
      <c r="M1934" s="9"/>
      <c r="N1934" s="9"/>
      <c r="O1934" s="9"/>
      <c r="P1934" s="9"/>
      <c r="Q1934" s="9"/>
      <c r="R1934" s="9"/>
      <c r="S1934" s="9"/>
    </row>
    <row r="1935" spans="1:19" x14ac:dyDescent="0.2">
      <c r="A1935" s="4" t="s">
        <v>8465</v>
      </c>
      <c r="B1935" s="9" t="s">
        <v>128</v>
      </c>
      <c r="C1935" s="9" t="s">
        <v>4317</v>
      </c>
      <c r="D1935" s="9" t="s">
        <v>8466</v>
      </c>
      <c r="E1935" s="9"/>
      <c r="F1935" s="9" t="s">
        <v>6830</v>
      </c>
      <c r="G1935" s="9" t="s">
        <v>2451</v>
      </c>
      <c r="H1935" s="9"/>
      <c r="I1935" s="9" t="s">
        <v>8467</v>
      </c>
      <c r="J1935" s="9" t="s">
        <v>8468</v>
      </c>
      <c r="K1935" s="9"/>
      <c r="L1935" s="9" t="s">
        <v>8469</v>
      </c>
      <c r="M1935" s="9" t="s">
        <v>8470</v>
      </c>
      <c r="N1935" s="9"/>
      <c r="O1935" s="9"/>
      <c r="P1935" s="9"/>
      <c r="Q1935" s="9"/>
      <c r="R1935" s="9"/>
      <c r="S1935" s="9"/>
    </row>
    <row r="1936" spans="1:19" x14ac:dyDescent="0.2">
      <c r="A1936" s="4" t="s">
        <v>8471</v>
      </c>
      <c r="B1936" s="9" t="s">
        <v>32</v>
      </c>
      <c r="C1936" s="9"/>
      <c r="D1936" s="9" t="s">
        <v>8472</v>
      </c>
      <c r="E1936" s="9"/>
      <c r="F1936" s="9" t="s">
        <v>8473</v>
      </c>
      <c r="G1936" s="9"/>
      <c r="H1936" s="9" t="s">
        <v>8474</v>
      </c>
      <c r="I1936" s="9" t="s">
        <v>8475</v>
      </c>
      <c r="J1936" s="9" t="s">
        <v>8476</v>
      </c>
      <c r="K1936" s="9"/>
      <c r="L1936" s="9"/>
      <c r="M1936" s="9"/>
      <c r="N1936" s="9"/>
      <c r="O1936" s="9"/>
      <c r="P1936" s="9"/>
      <c r="Q1936" s="9"/>
      <c r="R1936" s="9"/>
      <c r="S1936" s="9"/>
    </row>
    <row r="1937" spans="1:19" x14ac:dyDescent="0.2">
      <c r="A1937" s="4" t="s">
        <v>8477</v>
      </c>
      <c r="B1937" s="9" t="s">
        <v>43</v>
      </c>
      <c r="C1937" s="9"/>
      <c r="D1937" s="9" t="s">
        <v>8478</v>
      </c>
      <c r="E1937" s="9"/>
      <c r="F1937" s="9" t="s">
        <v>8336</v>
      </c>
      <c r="G1937" s="9"/>
      <c r="H1937" s="9"/>
      <c r="I1937" s="9" t="s">
        <v>8479</v>
      </c>
      <c r="J1937" s="9" t="s">
        <v>8480</v>
      </c>
      <c r="K1937" s="9"/>
      <c r="L1937" s="9"/>
      <c r="M1937" s="9"/>
      <c r="N1937" s="9"/>
      <c r="O1937" s="9"/>
      <c r="P1937" s="9"/>
      <c r="Q1937" s="9"/>
      <c r="R1937" s="9"/>
      <c r="S1937" s="9"/>
    </row>
    <row r="1938" spans="1:19" x14ac:dyDescent="0.2">
      <c r="A1938" s="4" t="s">
        <v>8481</v>
      </c>
      <c r="B1938" s="9" t="s">
        <v>128</v>
      </c>
      <c r="C1938" s="9" t="s">
        <v>2699</v>
      </c>
      <c r="D1938" s="9" t="s">
        <v>8482</v>
      </c>
      <c r="E1938" s="9" t="s">
        <v>8483</v>
      </c>
      <c r="F1938" s="9" t="s">
        <v>3405</v>
      </c>
      <c r="G1938" s="9"/>
      <c r="H1938" s="9" t="s">
        <v>8484</v>
      </c>
      <c r="I1938" s="9" t="s">
        <v>8485</v>
      </c>
      <c r="J1938" s="9" t="s">
        <v>8486</v>
      </c>
      <c r="K1938" s="9"/>
      <c r="L1938" s="9"/>
      <c r="M1938" s="9" t="s">
        <v>8487</v>
      </c>
      <c r="N1938" s="9"/>
      <c r="O1938" s="9"/>
      <c r="P1938" s="9"/>
      <c r="Q1938" s="9"/>
      <c r="R1938" s="9"/>
      <c r="S1938" s="9"/>
    </row>
    <row r="1939" spans="1:19" x14ac:dyDescent="0.2">
      <c r="A1939" s="4" t="s">
        <v>8488</v>
      </c>
      <c r="B1939" s="9" t="s">
        <v>32</v>
      </c>
      <c r="C1939" s="9"/>
      <c r="D1939" s="9" t="s">
        <v>8489</v>
      </c>
      <c r="E1939" s="9" t="s">
        <v>8490</v>
      </c>
      <c r="F1939" s="9" t="s">
        <v>8491</v>
      </c>
      <c r="G1939" s="9" t="s">
        <v>8492</v>
      </c>
      <c r="H1939" s="9"/>
      <c r="I1939" s="9" t="s">
        <v>8493</v>
      </c>
      <c r="J1939" s="9" t="s">
        <v>8494</v>
      </c>
      <c r="K1939" s="9"/>
      <c r="L1939" s="9"/>
      <c r="M1939" s="9" t="s">
        <v>8495</v>
      </c>
      <c r="N1939" s="9"/>
      <c r="O1939" s="9"/>
      <c r="P1939" s="9"/>
      <c r="Q1939" s="9"/>
      <c r="R1939" s="9"/>
      <c r="S1939" s="9"/>
    </row>
    <row r="1940" spans="1:19" x14ac:dyDescent="0.2">
      <c r="A1940" s="4" t="s">
        <v>8496</v>
      </c>
      <c r="B1940" s="9" t="s">
        <v>43</v>
      </c>
      <c r="C1940" s="9"/>
      <c r="D1940" s="9" t="s">
        <v>8497</v>
      </c>
      <c r="E1940" s="9"/>
      <c r="F1940" s="9" t="s">
        <v>8484</v>
      </c>
      <c r="G1940" s="9"/>
      <c r="H1940" s="9" t="s">
        <v>3003</v>
      </c>
      <c r="I1940" s="9" t="s">
        <v>8498</v>
      </c>
      <c r="J1940" s="9" t="s">
        <v>8499</v>
      </c>
      <c r="K1940" s="9"/>
      <c r="L1940" s="9"/>
      <c r="M1940" s="9"/>
      <c r="N1940" s="9"/>
      <c r="O1940" s="9"/>
      <c r="P1940" s="9"/>
      <c r="Q1940" s="9"/>
      <c r="R1940" s="9"/>
      <c r="S1940" s="9"/>
    </row>
    <row r="1941" spans="1:19" x14ac:dyDescent="0.2">
      <c r="A1941" s="4" t="s">
        <v>8500</v>
      </c>
      <c r="B1941" s="9" t="s">
        <v>43</v>
      </c>
      <c r="C1941" s="9"/>
      <c r="D1941" s="9" t="s">
        <v>8501</v>
      </c>
      <c r="E1941" s="9"/>
      <c r="F1941" s="9" t="s">
        <v>8502</v>
      </c>
      <c r="G1941" s="9" t="s">
        <v>8503</v>
      </c>
      <c r="H1941" s="9" t="s">
        <v>8504</v>
      </c>
      <c r="I1941" s="9" t="s">
        <v>8505</v>
      </c>
      <c r="J1941" s="9" t="s">
        <v>8506</v>
      </c>
      <c r="K1941" s="9"/>
      <c r="L1941" s="9"/>
      <c r="M1941" s="9"/>
      <c r="N1941" s="9"/>
      <c r="O1941" s="9"/>
      <c r="P1941" s="9"/>
      <c r="Q1941" s="9"/>
      <c r="R1941" s="9"/>
      <c r="S1941" s="9"/>
    </row>
    <row r="1942" spans="1:19" x14ac:dyDescent="0.2">
      <c r="A1942" s="4" t="s">
        <v>8507</v>
      </c>
      <c r="B1942" s="9" t="s">
        <v>2443</v>
      </c>
      <c r="C1942" s="9"/>
      <c r="D1942" s="9" t="s">
        <v>8508</v>
      </c>
      <c r="E1942" s="9"/>
      <c r="F1942" s="9" t="s">
        <v>2822</v>
      </c>
      <c r="G1942" s="9"/>
      <c r="H1942" s="9" t="s">
        <v>8509</v>
      </c>
      <c r="I1942" s="9" t="s">
        <v>8510</v>
      </c>
      <c r="J1942" s="9" t="s">
        <v>8511</v>
      </c>
      <c r="K1942" s="9"/>
      <c r="L1942" s="9"/>
      <c r="M1942" s="9"/>
      <c r="N1942" s="9"/>
      <c r="O1942" s="9"/>
      <c r="P1942" s="9"/>
      <c r="Q1942" s="9"/>
      <c r="R1942" s="9"/>
      <c r="S1942" s="9"/>
    </row>
    <row r="1943" spans="1:19" x14ac:dyDescent="0.2">
      <c r="A1943" s="4" t="s">
        <v>8512</v>
      </c>
      <c r="B1943" s="9" t="s">
        <v>2443</v>
      </c>
      <c r="C1943" s="9"/>
      <c r="D1943" s="9" t="s">
        <v>8513</v>
      </c>
      <c r="E1943" s="9"/>
      <c r="F1943" s="9" t="s">
        <v>2605</v>
      </c>
      <c r="G1943" s="9"/>
      <c r="H1943" s="9"/>
      <c r="I1943" s="9" t="s">
        <v>8514</v>
      </c>
      <c r="J1943" s="9" t="s">
        <v>8515</v>
      </c>
      <c r="K1943" s="9"/>
      <c r="L1943" s="9"/>
      <c r="M1943" s="9"/>
      <c r="N1943" s="9"/>
      <c r="O1943" s="9"/>
      <c r="P1943" s="9"/>
      <c r="Q1943" s="9"/>
      <c r="R1943" s="9"/>
      <c r="S1943" s="9"/>
    </row>
  </sheetData>
  <sortState xmlns:xlrd2="http://schemas.microsoft.com/office/spreadsheetml/2017/richdata2" ref="A2:S1943">
    <sortCondition ref="K2:K1943"/>
  </sortState>
  <conditionalFormatting sqref="A790:A987">
    <cfRule type="expression" dxfId="0" priority="4">
      <formula>_xlfn.ISFORMULA(A790)</formula>
    </cfRule>
  </conditionalFormatting>
  <hyperlinks>
    <hyperlink ref="A1229" r:id="rId1" xr:uid="{F54C5F31-D479-433B-A53C-E4A81E5C3FA8}"/>
    <hyperlink ref="A1231" r:id="rId2" xr:uid="{A4852C47-9608-4F2B-B6F1-6DBD650E3583}"/>
    <hyperlink ref="A1237" r:id="rId3" xr:uid="{E187DD63-E79F-4B7F-86FC-14E95ED5F792}"/>
    <hyperlink ref="A1240" r:id="rId4" xr:uid="{22638B55-EE6C-487F-B705-833DC31CF1FB}"/>
    <hyperlink ref="A1243" r:id="rId5" xr:uid="{6849F7B9-8BDE-436B-A341-8021CB22F60B}"/>
    <hyperlink ref="A1245" r:id="rId6" xr:uid="{0A8BE306-7EE1-43EE-B553-43C004136930}"/>
    <hyperlink ref="A1254" r:id="rId7" xr:uid="{76FCC5E3-F684-489E-A8C6-8F47047DE020}"/>
    <hyperlink ref="A1258" r:id="rId8" xr:uid="{FB69349F-0790-4E96-A90B-3ADDD188AB29}"/>
    <hyperlink ref="A1263" r:id="rId9" xr:uid="{CE6B5E83-59FE-4D73-AB7E-3AEA126B9BFF}"/>
    <hyperlink ref="A1269" r:id="rId10" xr:uid="{09241BF1-24CA-4E49-A6D1-B1BDE7F7B41F}"/>
    <hyperlink ref="A1272" r:id="rId11" xr:uid="{D6DD66B6-37FF-4515-95FE-9504FB3E5B92}"/>
    <hyperlink ref="A1273" r:id="rId12" xr:uid="{0E10811A-0B7E-4730-9297-2893D167690B}"/>
    <hyperlink ref="A1278" r:id="rId13" xr:uid="{C687FC6F-24CB-4D93-B365-35759965259E}"/>
    <hyperlink ref="A1279" r:id="rId14" xr:uid="{A79B7F58-9CA5-4218-80C1-B97C8676E764}"/>
    <hyperlink ref="A1283" r:id="rId15" xr:uid="{55A7B568-C4D2-44BC-B398-03810F84B87A}"/>
    <hyperlink ref="A1284" r:id="rId16" xr:uid="{0F18164E-7606-4823-AF28-3D9965E466F5}"/>
    <hyperlink ref="A1288" r:id="rId17" xr:uid="{57EF27B0-01C3-4361-9936-4C4E21515994}"/>
    <hyperlink ref="A1291" r:id="rId18" xr:uid="{5A3EFE84-E8F4-4114-94A7-70F50669B3F9}"/>
    <hyperlink ref="A1293" r:id="rId19" xr:uid="{FFBC6887-2563-4558-8D7F-22E0D94B62BF}"/>
    <hyperlink ref="A1295" r:id="rId20" xr:uid="{1A199EAF-9E40-4E63-8639-34FCE2B12C0D}"/>
    <hyperlink ref="A1297" r:id="rId21" xr:uid="{C930EA2F-A46C-4886-AB85-37250A910AEF}"/>
    <hyperlink ref="A1298" r:id="rId22" xr:uid="{898B6642-4855-4DB4-8C08-2DAA03401E18}"/>
    <hyperlink ref="A1302" r:id="rId23" xr:uid="{8D038BC7-CB13-4151-BD56-F47D88E4876C}"/>
    <hyperlink ref="A1307" r:id="rId24" xr:uid="{6B82F10F-C89F-4C25-BF06-0FB5FF4196AA}"/>
    <hyperlink ref="A1308" r:id="rId25" xr:uid="{9B9D2C8F-B115-4D1B-8468-84B82EF98200}"/>
    <hyperlink ref="A1313" r:id="rId26" xr:uid="{2FF7EF0B-853E-4E98-96CB-85D0525F9A54}"/>
    <hyperlink ref="A1314" r:id="rId27" xr:uid="{331902AD-A6ED-48D5-8839-8DDB17CC516A}"/>
    <hyperlink ref="A1315" r:id="rId28" xr:uid="{468AF694-11C7-4250-A09C-8028745A2A8F}"/>
    <hyperlink ref="A1316" r:id="rId29" xr:uid="{2B0D66EE-301D-4656-AED1-15DB9A324A6D}"/>
    <hyperlink ref="A1317" r:id="rId30" xr:uid="{F8E7FEEF-A1F4-4954-BAD9-FA6E07C485AF}"/>
    <hyperlink ref="A1318" r:id="rId31" xr:uid="{6903811C-6D70-4B84-8AB1-1D28CE3B7614}"/>
    <hyperlink ref="A1319" r:id="rId32" xr:uid="{2CAF1A12-A31C-4026-AA16-C0F1F1576CA8}"/>
    <hyperlink ref="A1320" r:id="rId33" xr:uid="{F74BFBA0-9EFC-45D2-A99E-4F4310554A2D}"/>
    <hyperlink ref="A1321" r:id="rId34" xr:uid="{916F2E24-D3E1-4472-80E1-2DFC40206D23}"/>
    <hyperlink ref="A1322" r:id="rId35" xr:uid="{0D17DAA1-B5CB-4068-B50A-F1EDD3790844}"/>
    <hyperlink ref="A1323" r:id="rId36" xr:uid="{92C0FAD6-B899-4E5F-93FB-8F817B36E5D5}"/>
    <hyperlink ref="A1326" r:id="rId37" xr:uid="{2E4D6C89-5D1F-4FB5-A494-D89F7EE799D7}"/>
    <hyperlink ref="A1327" r:id="rId38" xr:uid="{9FE167B3-C39C-47A5-97EF-80AAA9365300}"/>
    <hyperlink ref="A1328" r:id="rId39" xr:uid="{E0890C86-07DB-4A9E-9AEF-8919D6A43EEE}"/>
    <hyperlink ref="A1329" r:id="rId40" xr:uid="{09F22833-07E8-4C7D-8F21-4F9A4A6A87D6}"/>
    <hyperlink ref="A1330" r:id="rId41" xr:uid="{6A621674-B4CF-4618-89A0-1CA754381421}"/>
    <hyperlink ref="A1331" r:id="rId42" xr:uid="{57A4CA3C-9AD1-46FE-836F-BA68D9D03B1C}"/>
    <hyperlink ref="A1332" r:id="rId43" xr:uid="{259FD918-A713-42F5-B8A7-95B6436A9715}"/>
    <hyperlink ref="A1333" r:id="rId44" xr:uid="{E8F21AF8-1E91-48D8-92B2-BEBE7A48512E}"/>
    <hyperlink ref="A1334" r:id="rId45" xr:uid="{D6349C4E-A4E2-4DC5-B71E-79E71E4484AC}"/>
    <hyperlink ref="A1335" r:id="rId46" xr:uid="{8F7094C6-B9CC-4DD0-B310-0A4730EF28C7}"/>
    <hyperlink ref="A1336" r:id="rId47" xr:uid="{DF628CFB-E84B-40C4-8FB5-D44F54DB1DE4}"/>
    <hyperlink ref="A1337" r:id="rId48" xr:uid="{F3637B20-1505-4ABE-A65D-361A044CB893}"/>
    <hyperlink ref="A1338" r:id="rId49" xr:uid="{9311C0E3-ACBB-4DCF-AEF1-E425369A5651}"/>
    <hyperlink ref="A1339" r:id="rId50" xr:uid="{F6C98CC2-8CD6-43BE-97EC-37F1769E577A}"/>
    <hyperlink ref="A1340" r:id="rId51" xr:uid="{B0E818FB-1B68-41FF-B6FB-94703F8A636A}"/>
    <hyperlink ref="A1341" r:id="rId52" xr:uid="{42805B51-C3FE-4304-911C-BA1451A2467C}"/>
    <hyperlink ref="A1342" r:id="rId53" xr:uid="{84C16A75-1700-4A1E-81B2-0CDE9582BEF8}"/>
    <hyperlink ref="A1343" r:id="rId54" xr:uid="{CCE16962-3320-42A8-A350-1553A38227A4}"/>
    <hyperlink ref="A1344" r:id="rId55" xr:uid="{F3565165-7F77-41D5-97C0-E1D76E212FF7}"/>
    <hyperlink ref="A1345" r:id="rId56" xr:uid="{7E6B9769-4AD2-467D-B99F-7B1589516749}"/>
    <hyperlink ref="A1346" r:id="rId57" xr:uid="{72812307-7C96-4839-A7B0-9617F2FD45E2}"/>
    <hyperlink ref="A1347" r:id="rId58" xr:uid="{AD425430-8AE5-4CAA-A1F2-474C1A02DA29}"/>
    <hyperlink ref="A1348" r:id="rId59" xr:uid="{B829E66A-CE00-40A4-8BB1-963E7CEB8167}"/>
    <hyperlink ref="A1349" r:id="rId60" xr:uid="{03F6B9A3-5CDF-4835-84C7-1D8319E05445}"/>
    <hyperlink ref="A1350" r:id="rId61" xr:uid="{3A45932E-76BC-4A0F-BC3B-16380E2AB5F5}"/>
    <hyperlink ref="A1351" r:id="rId62" xr:uid="{0E0A772F-D65C-4C89-8445-BA9DB10FF256}"/>
    <hyperlink ref="A1352" r:id="rId63" xr:uid="{BF2CA6F2-46E7-4A76-9E5F-2F9E33580E59}"/>
    <hyperlink ref="A1353" r:id="rId64" xr:uid="{6FDC57D6-4B88-43E9-A7B7-6EB89273559A}"/>
    <hyperlink ref="A1354" r:id="rId65" xr:uid="{B47135A2-D48C-45C4-B743-E8C93EE6577A}"/>
    <hyperlink ref="A1355" r:id="rId66" xr:uid="{B52B3232-149D-47A0-AB1A-BC3DADD70D6E}"/>
    <hyperlink ref="A1356" r:id="rId67" xr:uid="{1035F627-DA6E-4819-8470-318A644CFAF2}"/>
    <hyperlink ref="A1357" r:id="rId68" xr:uid="{933C4A0D-8E35-49FD-A7AE-696BF97C857E}"/>
    <hyperlink ref="A1358" r:id="rId69" xr:uid="{5405710F-8C58-4815-BCA3-EAE4B30912ED}"/>
    <hyperlink ref="A1359" r:id="rId70" xr:uid="{6F042EF2-1A35-47A4-8DF5-FBAA2BAB4842}"/>
    <hyperlink ref="A1360" r:id="rId71" xr:uid="{BC4AB8A3-A52A-4563-9F11-21DD53C267B5}"/>
    <hyperlink ref="A1361" r:id="rId72" xr:uid="{54F81675-505F-401E-BBFD-C2FCFB30FAE9}"/>
    <hyperlink ref="A1362" r:id="rId73" xr:uid="{EDF87157-C539-4684-8231-7B2F17916FA1}"/>
    <hyperlink ref="A1363" r:id="rId74" xr:uid="{976BDB7D-8652-451A-BB75-AD7F36A17F65}"/>
    <hyperlink ref="A1364" r:id="rId75" xr:uid="{DF5DE8CA-D0C9-4718-B7DD-73E1F778CF47}"/>
    <hyperlink ref="A1365" r:id="rId76" xr:uid="{2926CF26-C459-4D4A-86B4-CBA411C3D001}"/>
    <hyperlink ref="A1366" r:id="rId77" xr:uid="{C425B75A-759B-4DD4-80F5-227893B93128}"/>
    <hyperlink ref="A1367" r:id="rId78" xr:uid="{8875B1E5-1758-4346-9FD7-DDE1DE91DEFD}"/>
    <hyperlink ref="A1368" r:id="rId79" xr:uid="{C96B3146-353D-4C50-9A62-F597DA977B86}"/>
    <hyperlink ref="A1369" r:id="rId80" xr:uid="{1BC1DC04-D063-470A-8370-B34049C40A27}"/>
    <hyperlink ref="A1370" r:id="rId81" xr:uid="{C47311D0-B7A7-4F34-B4C0-5BBD67F183A6}"/>
    <hyperlink ref="A1371" r:id="rId82" xr:uid="{3B1F0AA8-8BEA-4517-A7A4-22328D3BBE00}"/>
    <hyperlink ref="A1372" r:id="rId83" xr:uid="{9553C6F1-C849-4B6D-A6FC-0633DD8AA9D4}"/>
    <hyperlink ref="A1373" r:id="rId84" xr:uid="{846529D8-2666-4091-ABD5-0868CF7DBC73}"/>
    <hyperlink ref="A1374" r:id="rId85" xr:uid="{98B22106-A298-4B94-9223-BA94E51A3503}"/>
    <hyperlink ref="A1375" r:id="rId86" xr:uid="{CB9C51FA-42DD-4AAD-80D7-F3370C13A691}"/>
    <hyperlink ref="A1376" r:id="rId87" xr:uid="{E53FD7C8-DE62-4559-BACB-9865EEE45D48}"/>
    <hyperlink ref="A1377" r:id="rId88" xr:uid="{238C1EE9-1A47-46B8-861F-585D091AA856}"/>
    <hyperlink ref="A1378" r:id="rId89" xr:uid="{3D84A72A-2227-48EC-B197-AFA94CEAB93F}"/>
    <hyperlink ref="A1379" r:id="rId90" xr:uid="{C555505A-6F29-48EA-BEA9-BD96FC72332B}"/>
    <hyperlink ref="A1380" r:id="rId91" xr:uid="{8394E1A0-2466-4DCD-AC78-59CC2FF028DB}"/>
    <hyperlink ref="A1381" r:id="rId92" xr:uid="{B54749BF-2894-4588-98EC-6ADCAE47FB66}"/>
    <hyperlink ref="A1382" r:id="rId93" xr:uid="{878EA84B-81E0-41D6-BADA-A3F38BC14AD5}"/>
    <hyperlink ref="A1383" r:id="rId94" xr:uid="{B301EE7F-D83D-4D38-8F4E-11D6DADC6541}"/>
    <hyperlink ref="A1384" r:id="rId95" xr:uid="{F6ECA899-FD38-457B-9B85-4859C17079E0}"/>
    <hyperlink ref="A1385" r:id="rId96" xr:uid="{64E0967E-7981-45AD-95E1-79AD7997991B}"/>
    <hyperlink ref="A1386" r:id="rId97" xr:uid="{129514FD-BF61-4250-B5F4-6BBE86AD0D3E}"/>
    <hyperlink ref="A1214" r:id="rId98" xr:uid="{253DF370-00B0-4E31-91CD-E1B72B7C31E0}"/>
    <hyperlink ref="A1387" r:id="rId99" xr:uid="{A84F6CF9-F318-4D52-AB4A-F2BF9B0B31D8}"/>
    <hyperlink ref="A1388" r:id="rId100" xr:uid="{02E75710-2F9F-4C92-A7AA-03AF84AA105C}"/>
    <hyperlink ref="A1389" r:id="rId101" xr:uid="{FF71D155-B4F0-4B38-BA1B-ED04012DD60F}"/>
    <hyperlink ref="A1390" r:id="rId102" xr:uid="{2F58B57D-8422-4F8A-A0D7-5DB458A7D45B}"/>
    <hyperlink ref="A1391" r:id="rId103" xr:uid="{D52C72D1-2A9C-403D-98DB-5B98B508D4C5}"/>
    <hyperlink ref="A1392" r:id="rId104" xr:uid="{806C6FC5-69D5-484D-9F6B-C161EB8BAA2C}"/>
    <hyperlink ref="A1393" r:id="rId105" xr:uid="{2AA85572-71E8-4318-9CB2-9624A376C74C}"/>
    <hyperlink ref="A1394" r:id="rId106" xr:uid="{FCFFD812-EE2F-4EDF-954A-036D21DB1BE3}"/>
    <hyperlink ref="A1395" r:id="rId107" xr:uid="{7A41479D-871F-44BD-B31A-2E443095279F}"/>
    <hyperlink ref="A1396" r:id="rId108" xr:uid="{46A196BF-B84C-4630-BB02-0B5E2C957B8A}"/>
    <hyperlink ref="A1397" r:id="rId109" xr:uid="{6EC1DFEF-7B71-4F18-8675-156A6C3009B3}"/>
    <hyperlink ref="A1398" r:id="rId110" xr:uid="{E273937E-CBC5-4FA1-9902-3ED297D1F2A1}"/>
    <hyperlink ref="A1399" r:id="rId111" xr:uid="{87BE8260-C9FB-469F-82DB-A14B474A6E19}"/>
    <hyperlink ref="A1400" r:id="rId112" xr:uid="{C9DA1ECF-9B7A-47D5-93E7-AD1C6E914425}"/>
    <hyperlink ref="A1401" r:id="rId113" xr:uid="{D6D3D325-01F9-490D-9421-4B7CE2FFC476}"/>
    <hyperlink ref="A1402" r:id="rId114" xr:uid="{521093ED-B93F-4F68-A452-4501A82F30E5}"/>
    <hyperlink ref="A1403" r:id="rId115" xr:uid="{08466327-8075-49D1-9CBD-77AB9A64F04B}"/>
    <hyperlink ref="A1404" r:id="rId116" xr:uid="{8969945F-1EE5-4ECB-91CB-F6F46BD40157}"/>
    <hyperlink ref="A1405" r:id="rId117" xr:uid="{1923DBAE-3A5A-41AE-BA06-1E2D6D70D615}"/>
    <hyperlink ref="A1406" r:id="rId118" xr:uid="{C5B2D298-7968-496D-8966-18B3E1DD236E}"/>
    <hyperlink ref="A1407" r:id="rId119" xr:uid="{2861D2EA-74B4-4A35-B188-557208B7AE01}"/>
    <hyperlink ref="A1408" r:id="rId120" xr:uid="{527627D4-E2AC-4E96-BE83-9700483B1511}"/>
    <hyperlink ref="A1409" r:id="rId121" xr:uid="{308423B8-AE67-42C1-9670-51A0CCEE1F73}"/>
    <hyperlink ref="A1410" r:id="rId122" xr:uid="{B8C1A6EE-59BB-400D-A75F-C0336FEE450C}"/>
    <hyperlink ref="A1411" r:id="rId123" xr:uid="{D813E943-7C94-4976-92DA-2C05C90DF3F2}"/>
    <hyperlink ref="A1412" r:id="rId124" xr:uid="{C4EB2818-E993-487E-BD78-BD0090F3FED6}"/>
    <hyperlink ref="A1413" r:id="rId125" xr:uid="{2DB5EBDB-3C45-4E68-95E3-A6DB2B394146}"/>
    <hyperlink ref="A1414" r:id="rId126" xr:uid="{EF302637-05BC-43DC-BD8C-8E6AF5242852}"/>
    <hyperlink ref="A1415" r:id="rId127" xr:uid="{74353EA3-C9AA-4688-BA76-ECB5317D624F}"/>
    <hyperlink ref="A1416" r:id="rId128" xr:uid="{1D51DDE5-EE25-4A48-B700-B24B066C26E2}"/>
    <hyperlink ref="A1417" r:id="rId129" xr:uid="{D8BD9CA5-7BB0-4020-BEE6-624FA78C0C0E}"/>
    <hyperlink ref="A1418" r:id="rId130" xr:uid="{80D0A50C-42A0-43AF-91DA-2C57D35900B5}"/>
    <hyperlink ref="A1419" r:id="rId131" xr:uid="{BB71D9C6-4DB4-4CE3-95D5-313176866F73}"/>
    <hyperlink ref="A1420" r:id="rId132" xr:uid="{D3254928-7677-42A7-9335-5884C4CA631A}"/>
    <hyperlink ref="A1421" r:id="rId133" xr:uid="{11677584-2ADC-4C71-BC36-0D6A3823926F}"/>
    <hyperlink ref="A1422" r:id="rId134" xr:uid="{CCE7F7DD-3FC4-42D3-B592-6F954AF113BE}"/>
    <hyperlink ref="A1423" r:id="rId135" xr:uid="{5AFAC390-1700-41F2-95FB-1E6016385F8E}"/>
    <hyperlink ref="A1424" r:id="rId136" xr:uid="{49DE1CD5-699D-447B-9C9E-DF4A4D493494}"/>
    <hyperlink ref="A1425" r:id="rId137" xr:uid="{C3DC53DD-0FE5-4A63-A9F8-EC50B0E62920}"/>
    <hyperlink ref="A1426" r:id="rId138" xr:uid="{18F181BF-9AE0-4442-BBEC-5C6EFBFC9498}"/>
    <hyperlink ref="A1427" r:id="rId139" xr:uid="{7F599388-B950-4622-BCF2-6D56EACC66E9}"/>
    <hyperlink ref="A1428" r:id="rId140" xr:uid="{DD615E56-EFBF-4D44-BAB9-230FB82FBB58}"/>
    <hyperlink ref="A1429" r:id="rId141" xr:uid="{FC6381F9-FD03-46E2-B1A7-1A8D0FCA5B93}"/>
    <hyperlink ref="A33" r:id="rId142" xr:uid="{E410045F-A251-4565-B1C0-4265C9503847}"/>
    <hyperlink ref="A1430" r:id="rId143" xr:uid="{33F45AF4-4DEE-4742-A498-0FF581EF8D00}"/>
    <hyperlink ref="A1431" r:id="rId144" xr:uid="{961E6D74-AE9F-4BB2-AF93-0E9D94AE6915}"/>
    <hyperlink ref="A1432" r:id="rId145" xr:uid="{CFE6C3E9-88DC-4574-83E1-38C245C45137}"/>
    <hyperlink ref="A1433" r:id="rId146" xr:uid="{2DFAAA7C-D700-4361-8E18-A362A09745D4}"/>
    <hyperlink ref="A1434" r:id="rId147" xr:uid="{7A8DD6C2-33E4-42D8-AF20-0DAD1FC55DE8}"/>
    <hyperlink ref="A1435" r:id="rId148" xr:uid="{9E6C4C39-2A77-4C89-AF20-4514D686214B}"/>
    <hyperlink ref="A1436" r:id="rId149" xr:uid="{895CAE81-48DC-4C3D-B484-175FE957DCFA}"/>
    <hyperlink ref="A1437" r:id="rId150" xr:uid="{65145462-CF0F-46FE-95AD-F16F61AA9DD9}"/>
    <hyperlink ref="A1438" r:id="rId151" xr:uid="{471BFFA2-257D-4917-8717-AECD4C11577F}"/>
    <hyperlink ref="A1439" r:id="rId152" xr:uid="{311F0AEF-4179-4229-92FD-368E18B4BC13}"/>
    <hyperlink ref="A1440" r:id="rId153" xr:uid="{A8113134-A8DE-4072-BF49-8725EEF200DB}"/>
    <hyperlink ref="A1441" r:id="rId154" xr:uid="{545BC469-0883-4AB9-BC64-A4CCF6A58993}"/>
    <hyperlink ref="A1442" r:id="rId155" xr:uid="{3B86E4C4-B89A-48AF-89E6-D1B3177995CA}"/>
    <hyperlink ref="A1443" r:id="rId156" xr:uid="{30E6881E-AFC3-49E7-AFD5-3260F90C3616}"/>
    <hyperlink ref="A1444" r:id="rId157" xr:uid="{6F3CA292-2A9B-4CE4-B58C-F86CAA75AB7F}"/>
    <hyperlink ref="A1445" r:id="rId158" xr:uid="{87DE3AFE-7DB8-4080-87C4-4F8EDCFF9631}"/>
    <hyperlink ref="A1446" r:id="rId159" xr:uid="{44BA9875-81F7-4D1B-B81B-4C586D4DB1ED}"/>
    <hyperlink ref="A1447" r:id="rId160" xr:uid="{8B83C185-1195-448E-B45C-3C628B57B314}"/>
    <hyperlink ref="A1448" r:id="rId161" xr:uid="{35690414-AA90-4EC6-92DB-0F948A1936A4}"/>
    <hyperlink ref="A1449" r:id="rId162" xr:uid="{24BA8737-01FD-41CC-9113-192206D7C72E}"/>
    <hyperlink ref="A1450" r:id="rId163" xr:uid="{1584A677-BE56-487A-A1E2-5DE29C900427}"/>
    <hyperlink ref="A1451" r:id="rId164" xr:uid="{DAD1CE4E-05EE-4CE1-A3A7-5F0E6FE21B6B}"/>
    <hyperlink ref="A1452" r:id="rId165" xr:uid="{8D07B9DC-9614-49D9-92BB-25B51384E984}"/>
    <hyperlink ref="A1453" r:id="rId166" xr:uid="{52232069-EB11-4427-8FE1-63A0FAD8EB6E}"/>
    <hyperlink ref="A1454" r:id="rId167" xr:uid="{9A639C05-9175-424C-8A98-49C2BE36072E}"/>
    <hyperlink ref="A1455" r:id="rId168" xr:uid="{629A9F54-C5B1-487B-81DE-02926AE13891}"/>
    <hyperlink ref="A1456" r:id="rId169" xr:uid="{5F61E6B3-19AD-4B35-A070-3DE7831DB76C}"/>
    <hyperlink ref="A1457" r:id="rId170" xr:uid="{8374D311-764B-4A98-879F-1DA3ACF22FA4}"/>
    <hyperlink ref="A1458" r:id="rId171" xr:uid="{A3417273-3894-4ECA-BB02-7E55B8C4AB01}"/>
    <hyperlink ref="A1459" r:id="rId172" xr:uid="{F7854055-09D2-45DA-8696-5EA68B84DC6D}"/>
    <hyperlink ref="A1460" r:id="rId173" xr:uid="{BE1E3A02-2481-4BF4-81D3-B9DBC11D61B1}"/>
    <hyperlink ref="A1461" r:id="rId174" xr:uid="{DDBE791C-BD5F-4403-9A69-F36EDA563914}"/>
    <hyperlink ref="A1462" r:id="rId175" xr:uid="{3E20D350-C3FB-42BF-8C15-9E0CFC8F5BF9}"/>
    <hyperlink ref="A1463" r:id="rId176" xr:uid="{DB84C6A3-1109-4417-BBC4-51309F114EBC}"/>
    <hyperlink ref="A1464" r:id="rId177" xr:uid="{37776F02-E25A-41ED-8065-B29B2A29D9F1}"/>
    <hyperlink ref="A1465" r:id="rId178" xr:uid="{4CA08DCF-56AC-46F6-85A7-69310EF370FF}"/>
    <hyperlink ref="A1466" r:id="rId179" xr:uid="{04D5D43F-3F8D-4EBB-9C3E-3D0BBE657953}"/>
    <hyperlink ref="A1467" r:id="rId180" xr:uid="{261C0D6B-C214-41C2-AF69-DBB3643BE5A7}"/>
    <hyperlink ref="A1468" r:id="rId181" xr:uid="{DDB13A60-F162-46ED-A150-67851BD03CAE}"/>
    <hyperlink ref="A1469" r:id="rId182" xr:uid="{E870C8EF-8C9B-4D4C-99FC-105EAAB4D275}"/>
    <hyperlink ref="A1470" r:id="rId183" xr:uid="{AAC66AD6-B099-4DF1-BA0F-968FD4FD0BBC}"/>
    <hyperlink ref="A1471" r:id="rId184" xr:uid="{9F31BCA8-C608-42D7-BDCB-CC55BA72A10D}"/>
    <hyperlink ref="A1472" r:id="rId185" xr:uid="{13027385-0724-46C4-8F85-F87955D70DE3}"/>
    <hyperlink ref="A1473" r:id="rId186" xr:uid="{6CC46900-3AAF-4206-9068-53D9E8E806DC}"/>
    <hyperlink ref="A1474" r:id="rId187" xr:uid="{8D7333FF-E062-443C-9972-C80B67169887}"/>
    <hyperlink ref="A1475" r:id="rId188" xr:uid="{BF104144-6CA5-4D30-A45C-4F4A99E44CEB}"/>
    <hyperlink ref="A1476" r:id="rId189" xr:uid="{9E1E1609-88A6-470C-B502-91DEA3E1F79D}"/>
    <hyperlink ref="A1477" r:id="rId190" xr:uid="{8350632F-B000-4EC0-A56B-C726FBFCBFB6}"/>
    <hyperlink ref="A1478" r:id="rId191" xr:uid="{D21D93BF-6D95-41B4-AE95-247612355BD0}"/>
    <hyperlink ref="A1479" r:id="rId192" xr:uid="{8DE5DF2B-86C5-46BA-B5E7-15D2BBB8B8FE}"/>
    <hyperlink ref="A1480" r:id="rId193" xr:uid="{5AE9DACD-2446-44A6-A49F-74A1F1788662}"/>
    <hyperlink ref="A1481" r:id="rId194" xr:uid="{98623213-A9B4-45EE-B6BB-029AFAE98985}"/>
    <hyperlink ref="A1482" r:id="rId195" xr:uid="{08B6ACAE-55D2-41C7-9F2B-749ECD3618B2}"/>
    <hyperlink ref="A1483" r:id="rId196" xr:uid="{56DAC04C-CF55-4DB6-A859-864FEA4F593D}"/>
    <hyperlink ref="A1484" r:id="rId197" xr:uid="{32FF86DE-D971-4A63-8246-C56D4FE59626}"/>
    <hyperlink ref="A1485" r:id="rId198" xr:uid="{DD9FF231-1201-4C32-95A4-D252A2694F9B}"/>
    <hyperlink ref="A1486" r:id="rId199" xr:uid="{B81CDDE0-DF18-4CF3-A8FB-B8F00F0B8C21}"/>
    <hyperlink ref="A1487" r:id="rId200" xr:uid="{FE054025-CCD5-4388-AD6E-41E7E875BE90}"/>
    <hyperlink ref="A1488" r:id="rId201" xr:uid="{6EA28571-7003-40BC-A6F8-D74C1B411D6C}"/>
    <hyperlink ref="A1489" r:id="rId202" xr:uid="{5D81C8E2-13AF-485E-B326-344CE041AE71}"/>
    <hyperlink ref="A1490" r:id="rId203" xr:uid="{5AE72AA7-87CA-45DC-9993-B2410DC9C042}"/>
    <hyperlink ref="A1491" r:id="rId204" xr:uid="{68DE3274-C0EE-4F23-9483-8AB4A6736697}"/>
    <hyperlink ref="A1492" r:id="rId205" xr:uid="{078682B8-30F8-471B-A4EE-8FD26976DF87}"/>
    <hyperlink ref="A1493" r:id="rId206" xr:uid="{22EB1D8C-6677-41E4-897E-DC7AB00CB7BB}"/>
    <hyperlink ref="A1494" r:id="rId207" xr:uid="{F5871A38-48E6-4F2D-BAB6-92E6657490F9}"/>
    <hyperlink ref="A1495" r:id="rId208" xr:uid="{1A6A64F0-F891-43EE-B856-586A7C2DC656}"/>
    <hyperlink ref="A1496" r:id="rId209" xr:uid="{49219D0A-081D-47A5-B80C-9365F105AB2E}"/>
    <hyperlink ref="A1497" r:id="rId210" xr:uid="{A6042683-2599-400A-8F02-F728F0C33218}"/>
    <hyperlink ref="A1498" r:id="rId211" xr:uid="{D1B670E7-ADB4-4EB9-B922-C8AFACF777A6}"/>
    <hyperlink ref="A1499" r:id="rId212" xr:uid="{88657D71-8760-4768-A9BF-E141A7FB78BE}"/>
    <hyperlink ref="A1500" r:id="rId213" xr:uid="{1AA2B36B-C975-4C05-B566-B49C672404DC}"/>
    <hyperlink ref="A1501" r:id="rId214" xr:uid="{9D1B5452-7EA1-4742-8E45-7AF6AC16237A}"/>
    <hyperlink ref="A1502" r:id="rId215" xr:uid="{7F1AFD53-CE41-464D-BC30-275A4E04362F}"/>
    <hyperlink ref="A1503" r:id="rId216" xr:uid="{8896D31E-0382-4119-A1BC-924854B45BC9}"/>
    <hyperlink ref="A1504" r:id="rId217" xr:uid="{D7203674-340A-425D-B6A8-F909F6CE0EC3}"/>
    <hyperlink ref="A1505" r:id="rId218" xr:uid="{DF3625C7-8EFF-4627-A906-4439875B707A}"/>
    <hyperlink ref="A15" r:id="rId219" xr:uid="{A1AE92F9-CC98-4D46-9F75-59D0FF1C8E7F}"/>
    <hyperlink ref="A1506" r:id="rId220" xr:uid="{C22ED6AE-0102-4257-8646-F1A3AD184EE1}"/>
    <hyperlink ref="A1507" r:id="rId221" xr:uid="{2D622B05-CB83-40AE-AC17-1127F6D593F8}"/>
    <hyperlink ref="A1508" r:id="rId222" xr:uid="{466BA0F9-28F9-4768-B890-35979F42BBC2}"/>
    <hyperlink ref="A1509" r:id="rId223" xr:uid="{EA92553D-9BB8-4A69-B57F-1A219685A931}"/>
    <hyperlink ref="A1510" r:id="rId224" xr:uid="{F4B57106-6B72-4542-8633-D1DCDCD463FA}"/>
    <hyperlink ref="A1511" r:id="rId225" xr:uid="{1D130011-841D-4B21-9D11-DE63E08BA881}"/>
    <hyperlink ref="A1512" r:id="rId226" xr:uid="{55BDB6C6-CC7B-4B5A-B97B-EF69EA265F5E}"/>
    <hyperlink ref="A1513" r:id="rId227" xr:uid="{963CEDA7-2E80-4530-9C8D-CA99FE54C926}"/>
    <hyperlink ref="A1514" r:id="rId228" xr:uid="{8A34E158-0AB1-43C2-BDEF-12C8D690CE21}"/>
    <hyperlink ref="A1515" r:id="rId229" xr:uid="{46DA5ED9-6F92-40FA-B1A2-FA30D0E2EDDB}"/>
    <hyperlink ref="A1516" r:id="rId230" xr:uid="{B81CB784-2FC2-4ED5-BE84-7AFFEF19A6A8}"/>
    <hyperlink ref="A1517" r:id="rId231" xr:uid="{B02F2B03-11DF-434E-AE2D-6EA802E5FCF9}"/>
    <hyperlink ref="A1518" r:id="rId232" xr:uid="{C78DD6C2-1512-4FA5-BC3B-9BEAB4F648BF}"/>
    <hyperlink ref="A1519" r:id="rId233" xr:uid="{9AEA69DE-6DD0-467A-A957-638CB4F76007}"/>
    <hyperlink ref="A1520" r:id="rId234" xr:uid="{DC891DC1-6336-462F-A122-A4C9D1A0217E}"/>
    <hyperlink ref="A1521" r:id="rId235" xr:uid="{D399B6B5-DD62-4598-A3BA-FBA864C52F4B}"/>
    <hyperlink ref="A1522" r:id="rId236" xr:uid="{F37E2115-92B9-49B9-B160-608CBE837F58}"/>
    <hyperlink ref="A1523" r:id="rId237" xr:uid="{1308FEF5-7BA7-4F7E-B679-D88A0AE86BBE}"/>
    <hyperlink ref="A1524" r:id="rId238" xr:uid="{D70E76B4-3635-4F78-A523-970358433C75}"/>
    <hyperlink ref="A1525" r:id="rId239" xr:uid="{1A25DC47-3D90-4E01-B967-F873E1021668}"/>
    <hyperlink ref="A1526" r:id="rId240" xr:uid="{26E748BD-8C62-4A24-8C99-2AD2EAE57CB5}"/>
    <hyperlink ref="A1527" r:id="rId241" xr:uid="{84BAC050-7957-46D9-A7FE-81BE96EB8154}"/>
    <hyperlink ref="A1528" r:id="rId242" xr:uid="{ED094181-7561-4FBC-B2F4-64A5C36808A6}"/>
    <hyperlink ref="A1529" r:id="rId243" xr:uid="{69E30B7B-7683-4E73-918F-D156BCF04D5E}"/>
    <hyperlink ref="A1530" r:id="rId244" xr:uid="{2B9DB6C2-2E44-4E85-AA03-90EBC2641410}"/>
    <hyperlink ref="A1531" r:id="rId245" xr:uid="{AB528A48-A39D-44FE-8214-0C52E728F443}"/>
    <hyperlink ref="A1532" r:id="rId246" xr:uid="{53A90CAC-BD38-4BB3-8A88-B78B6DA5830D}"/>
    <hyperlink ref="A1533" r:id="rId247" xr:uid="{17517C5B-A8F4-4170-93F1-CACB00FECFFE}"/>
    <hyperlink ref="A1534" r:id="rId248" xr:uid="{71EBC339-EC4F-486A-8935-E257BCA58225}"/>
    <hyperlink ref="A1535" r:id="rId249" xr:uid="{60489127-A567-48A8-ACED-03A5545632EA}"/>
    <hyperlink ref="A1536" r:id="rId250" xr:uid="{CF572713-BB46-4E23-86DF-A2DF18D2CBA1}"/>
    <hyperlink ref="A1537" r:id="rId251" xr:uid="{FA42A619-28E9-40B3-B874-2D27EB9EF11A}"/>
    <hyperlink ref="A1538" r:id="rId252" xr:uid="{8A1CC500-FB2D-4257-8D1F-98ED8AD35759}"/>
    <hyperlink ref="A1539" r:id="rId253" xr:uid="{2317785E-F33A-49E8-8A62-615368344A8E}"/>
    <hyperlink ref="A1540" r:id="rId254" xr:uid="{33243134-207D-4497-BDC6-BE395A66D3E5}"/>
    <hyperlink ref="A1541" r:id="rId255" xr:uid="{F87BC13E-EDBF-49E8-9473-C9051932BF75}"/>
    <hyperlink ref="A1542" r:id="rId256" xr:uid="{9860E4D7-8CFD-4E25-8B4B-EF791861EC0E}"/>
    <hyperlink ref="A1543" r:id="rId257" xr:uid="{47A789DB-5ECB-4784-9960-C3E39DC6CACE}"/>
    <hyperlink ref="A1544" r:id="rId258" xr:uid="{E964E75B-35F0-46C9-8ABA-364670002084}"/>
    <hyperlink ref="A1545" r:id="rId259" xr:uid="{3ABC84E8-B786-4D60-B2D4-A76C2D132105}"/>
    <hyperlink ref="A1546" r:id="rId260" xr:uid="{9CC6A9C1-264D-4235-8988-9F9235F78091}"/>
    <hyperlink ref="A1547" r:id="rId261" xr:uid="{4680F960-9365-48CB-99C6-022799D142D0}"/>
    <hyperlink ref="A1548" r:id="rId262" xr:uid="{12A0C026-6324-411F-BBF8-7DC1B32BDFFD}"/>
    <hyperlink ref="A1549" r:id="rId263" xr:uid="{49532514-5496-478D-9B5A-5B49162EE794}"/>
    <hyperlink ref="A1550" r:id="rId264" xr:uid="{09FD548A-57AB-4B7A-9A26-13FA4662977D}"/>
    <hyperlink ref="A1551" r:id="rId265" xr:uid="{2E17BD64-C18F-48B4-814C-CD17D2C7E133}"/>
    <hyperlink ref="A1552" r:id="rId266" xr:uid="{9D5E76D6-5F2C-4033-8D91-24ABEDC6056E}"/>
    <hyperlink ref="A1553" r:id="rId267" xr:uid="{A6960183-9FA9-4FFA-8E8F-1A46BB12C3B3}"/>
    <hyperlink ref="A1554" r:id="rId268" xr:uid="{4530B2B5-52FE-46C1-97DB-753A62D9CAF9}"/>
    <hyperlink ref="A1555" r:id="rId269" xr:uid="{82631613-D059-48B4-9E4A-C838D484D68A}"/>
    <hyperlink ref="A1556" r:id="rId270" xr:uid="{4CAC9D7D-3C00-401F-B3AD-252E97481774}"/>
    <hyperlink ref="A1557" r:id="rId271" xr:uid="{493FCCA6-CCF3-4509-A640-AEADCD2F9DD2}"/>
    <hyperlink ref="A1558" r:id="rId272" xr:uid="{B345BF31-C836-4C5E-921A-DE84B5BF7AFF}"/>
    <hyperlink ref="A1559" r:id="rId273" xr:uid="{5A38FC1A-BA55-4893-A89F-C1E2EA288C52}"/>
    <hyperlink ref="A1560" r:id="rId274" xr:uid="{83C928EB-EE3E-4938-8468-3786C6C6B794}"/>
    <hyperlink ref="A1561" r:id="rId275" xr:uid="{9CEA11AD-462D-4F25-A8CE-C89EB3BC2FD4}"/>
    <hyperlink ref="A1562" r:id="rId276" xr:uid="{FABF23BE-015F-41CA-B85A-223F22864559}"/>
    <hyperlink ref="A1563" r:id="rId277" xr:uid="{297F0753-04E6-4D7E-907F-435820A18DC6}"/>
    <hyperlink ref="A1564" r:id="rId278" xr:uid="{073D0137-F647-4E4F-9E28-5946343D507D}"/>
    <hyperlink ref="A1565" r:id="rId279" xr:uid="{E791C966-1E59-4D9A-B6EC-F7291157C201}"/>
    <hyperlink ref="A5" r:id="rId280" xr:uid="{EFAC98B5-4FDC-461A-A7BC-A3F6A18BA325}"/>
    <hyperlink ref="A1566" r:id="rId281" xr:uid="{1F71C4FC-6679-40F1-84F8-0871DA96BAF0}"/>
    <hyperlink ref="A34" r:id="rId282" xr:uid="{1777D895-53A5-4CDE-8D28-E792ADEDF46A}"/>
    <hyperlink ref="A1567" r:id="rId283" xr:uid="{FC559C37-8415-4CC1-8B54-3D31F36FBE57}"/>
    <hyperlink ref="A1568" r:id="rId284" xr:uid="{AD004AD7-748D-4C68-9125-6C87EB4ED433}"/>
    <hyperlink ref="A1569" r:id="rId285" xr:uid="{33991A1A-4891-44F4-B7A2-FD5257736CA8}"/>
    <hyperlink ref="A1570" r:id="rId286" xr:uid="{5CF0F7DB-395E-4462-830B-B3D17E77C3A4}"/>
    <hyperlink ref="A1571" r:id="rId287" xr:uid="{21407554-1320-4F61-A1E5-89D85776B737}"/>
    <hyperlink ref="A1572" r:id="rId288" xr:uid="{4A36AA00-2775-45ED-BA55-B0542849BEBF}"/>
    <hyperlink ref="A1573" r:id="rId289" xr:uid="{AE72304F-2B02-4721-B559-8AE87C18BAD0}"/>
    <hyperlink ref="A1574" r:id="rId290" xr:uid="{CFD7BE7E-E1A8-4070-A486-BA198BF628E1}"/>
    <hyperlink ref="A1575" r:id="rId291" xr:uid="{791F70B9-D070-4983-842D-2C0B7BC7738C}"/>
    <hyperlink ref="A1576" r:id="rId292" xr:uid="{EA965A98-8AC8-442E-A722-87C9F53B7B87}"/>
    <hyperlink ref="A1577" r:id="rId293" xr:uid="{55E06D54-3C5B-4DC1-8EEA-5172E895C533}"/>
    <hyperlink ref="A1578" r:id="rId294" xr:uid="{69106964-92BA-40EC-A8FE-E0AAAE4C443D}"/>
    <hyperlink ref="A1579" r:id="rId295" xr:uid="{42959C48-63C1-4518-A941-A0EFA470F45E}"/>
    <hyperlink ref="A1580" r:id="rId296" xr:uid="{AD9A983F-62A0-4413-B940-445CDD428AC6}"/>
    <hyperlink ref="A1581" r:id="rId297" xr:uid="{68130D86-2BC1-41BD-ABB8-8A6B92845ACE}"/>
    <hyperlink ref="A1582" r:id="rId298" xr:uid="{93DFF88D-AA48-41AF-926B-23F2B8527643}"/>
    <hyperlink ref="A1583" r:id="rId299" xr:uid="{463174BC-67A1-4E8E-BDAB-7AC94A5599D5}"/>
    <hyperlink ref="A1584" r:id="rId300" xr:uid="{6937DE84-620D-45F9-96EF-B8B72632B2DA}"/>
    <hyperlink ref="A1585" r:id="rId301" xr:uid="{2A2D63B8-91B4-4CC0-A6C3-0E29B82FE682}"/>
    <hyperlink ref="A1586" r:id="rId302" xr:uid="{E9C23D8B-6BA2-49FB-87DB-968FF2A0CA49}"/>
    <hyperlink ref="A1587" r:id="rId303" xr:uid="{89507EFF-9ECA-4C10-9D4A-60FCBEF912DB}"/>
    <hyperlink ref="A1588" r:id="rId304" xr:uid="{0BDBC097-0CE5-45DC-A23C-A5969C8E38DD}"/>
    <hyperlink ref="A1589" r:id="rId305" xr:uid="{30A1780D-3502-4167-A2E1-F998AF9C3A13}"/>
    <hyperlink ref="A16" r:id="rId306" xr:uid="{98CC29BD-B944-4431-A846-497EEC183690}"/>
    <hyperlink ref="A1590" r:id="rId307" xr:uid="{3DC384A4-6B63-4093-8339-94861B4349C6}"/>
    <hyperlink ref="A35" r:id="rId308" xr:uid="{5B5801F0-CA31-4FCF-8608-A511B760D1B6}"/>
    <hyperlink ref="A1591" r:id="rId309" xr:uid="{C888A1FA-0D06-487A-BFA0-98EC51FB76C6}"/>
    <hyperlink ref="A1592" r:id="rId310" xr:uid="{5D433923-CDAF-45FF-B612-091A47924D0C}"/>
    <hyperlink ref="A1593" r:id="rId311" xr:uid="{CAB8A27B-461E-449A-BE2B-09B70700CE7D}"/>
    <hyperlink ref="A1594" r:id="rId312" xr:uid="{1D4121B5-B71D-4304-B2D3-08CC09BCFCE5}"/>
    <hyperlink ref="A1595" r:id="rId313" xr:uid="{C0C52D62-986D-4F16-85A1-E433B0E5B3FC}"/>
    <hyperlink ref="A1596" r:id="rId314" xr:uid="{BB6E2D60-013B-40BC-9D42-A3CA904622BA}"/>
    <hyperlink ref="A1597" r:id="rId315" xr:uid="{82787FE7-9D23-47FE-8D80-EF1166B9B498}"/>
    <hyperlink ref="A36" r:id="rId316" xr:uid="{31968D70-A90F-40AD-AD55-6050B3607E07}"/>
    <hyperlink ref="A1598" r:id="rId317" xr:uid="{5F16AA32-5479-457C-B698-469A0228961B}"/>
    <hyperlink ref="A1599" r:id="rId318" xr:uid="{0FCC0AC0-2FE2-40F9-BF26-1E4D49A96C14}"/>
    <hyperlink ref="A1600" r:id="rId319" xr:uid="{11183C0F-5A1B-4586-96B3-4326391C7AF5}"/>
    <hyperlink ref="A1601" r:id="rId320" xr:uid="{80CC06C3-00A2-4F45-9640-42B2879B2A0B}"/>
    <hyperlink ref="A1602" r:id="rId321" xr:uid="{4702108F-7A02-42D5-BEB3-5101CE5B4201}"/>
    <hyperlink ref="A1603" r:id="rId322" xr:uid="{EE742318-13C3-4B38-B1B9-6926C3C1766D}"/>
    <hyperlink ref="A1604" r:id="rId323" xr:uid="{7A3DAAF4-A1F5-4167-B384-FE596D9F6842}"/>
    <hyperlink ref="A1605" r:id="rId324" xr:uid="{37DCC2CC-70A9-4C1C-8D43-20B9CAC5DE37}"/>
    <hyperlink ref="A17" r:id="rId325" xr:uid="{9B08B29E-9C7D-4F42-AC81-167EF37ABF9F}"/>
    <hyperlink ref="A1606" r:id="rId326" xr:uid="{109C2225-127A-48BA-A789-B46B902CF9A9}"/>
    <hyperlink ref="A1607" r:id="rId327" xr:uid="{01E47D6F-E6D7-4CD7-A1B5-C38BB2BF3CFE}"/>
    <hyperlink ref="A18" r:id="rId328" xr:uid="{1ED93934-4803-4E6C-8350-8C5FCA34FAB8}"/>
    <hyperlink ref="A1608" r:id="rId329" xr:uid="{19740E1F-E2A0-46D2-877B-FFA0F3B689CA}"/>
    <hyperlink ref="A1609" r:id="rId330" xr:uid="{E1F8616A-DA6A-42BC-A017-9DB92C4E3EF6}"/>
    <hyperlink ref="A1610" r:id="rId331" xr:uid="{C3556F88-7E10-433B-A19C-2DA0F2A63F1C}"/>
    <hyperlink ref="A1611" r:id="rId332" xr:uid="{2B622A80-E707-4585-8F07-8283E17629BE}"/>
    <hyperlink ref="A1612" r:id="rId333" xr:uid="{31CFC448-F812-41D3-8619-1478C5035E46}"/>
    <hyperlink ref="A1613" r:id="rId334" xr:uid="{2098CDAB-D423-4E49-8266-43A6E1C8CC77}"/>
    <hyperlink ref="A1614" r:id="rId335" xr:uid="{7D92D3A7-FCA7-42B9-8036-D6801C95E875}"/>
    <hyperlink ref="A1615" r:id="rId336" xr:uid="{A9E9B724-190E-4E23-A76C-DCDF3CD72616}"/>
    <hyperlink ref="A1616" r:id="rId337" xr:uid="{49D3F5C4-6262-4EAE-AF5D-4BA4742AA5D2}"/>
    <hyperlink ref="A1678" r:id="rId338" xr:uid="{99EE385E-1111-4AD4-920B-3B70CA2ACF66}"/>
    <hyperlink ref="A1679" r:id="rId339" xr:uid="{861E88B7-CB6C-4F79-9BFC-ECB6A024A6A7}"/>
    <hyperlink ref="A1680" r:id="rId340" xr:uid="{21A26154-1649-4472-8649-FBA9BE149922}"/>
    <hyperlink ref="A1681" r:id="rId341" xr:uid="{BED729EF-A0D3-4B23-8626-03B5367DABB7}"/>
    <hyperlink ref="A1701" r:id="rId342" xr:uid="{FB7265CC-B31B-4191-868C-8166D4DD2A6B}"/>
    <hyperlink ref="A1682" r:id="rId343" xr:uid="{CFDCD9A4-142F-428B-BFB4-137C2B50BAAF}"/>
    <hyperlink ref="A1683" r:id="rId344" xr:uid="{3CED272F-A672-4DA5-85D3-39EEA02551CA}"/>
    <hyperlink ref="A1684" r:id="rId345" xr:uid="{81AC45B8-30FA-464F-8D57-C2F18FEDCAF0}"/>
    <hyperlink ref="A1685" r:id="rId346" xr:uid="{E7AEDB2F-63B2-4CD9-97BD-F97BFF043FB7}"/>
    <hyperlink ref="A1686" r:id="rId347" xr:uid="{24623AF3-D35F-49AA-8420-ABEEF69DA6D6}"/>
    <hyperlink ref="A1687" r:id="rId348" xr:uid="{B9E86D6E-3F66-478E-A311-6CD7C7511B2A}"/>
    <hyperlink ref="A1688" r:id="rId349" xr:uid="{D30C3916-4D70-46E9-8709-4E8BCCBD48FC}"/>
    <hyperlink ref="A1689" r:id="rId350" xr:uid="{3871FE8C-D7A4-4CCF-A378-BF027F03B014}"/>
    <hyperlink ref="A1703" r:id="rId351" xr:uid="{61843C12-A250-4E46-8111-75544F7D38F4}"/>
    <hyperlink ref="A1695" r:id="rId352" xr:uid="{0FB308DC-1DFE-4658-93BC-812B6D1013DF}"/>
    <hyperlink ref="A19" r:id="rId353" xr:uid="{C7D5FA46-1EDD-4294-8270-40813C34E0D1}"/>
    <hyperlink ref="A1697" r:id="rId354" xr:uid="{D32843BF-442D-476F-8D75-C5534278AE34}"/>
    <hyperlink ref="A1692" r:id="rId355" xr:uid="{423F4822-221E-4144-B723-BFFAAF9FFDD9}"/>
    <hyperlink ref="A1693" r:id="rId356" xr:uid="{8CA5A883-57BC-4F7D-8FC6-EF479F958928}"/>
    <hyperlink ref="A1694" r:id="rId357" xr:uid="{A9DC1EE5-7B4B-48C3-988C-BB5DF475E8A5}"/>
    <hyperlink ref="A1696" r:id="rId358" xr:uid="{E9A4851A-C918-4CF5-B7CE-9D1FBD39AE53}"/>
    <hyperlink ref="A1698" r:id="rId359" xr:uid="{730475C7-F3ED-4C8D-8E36-0103D42CD0DB}"/>
    <hyperlink ref="A1699" r:id="rId360" xr:uid="{FA7CE77A-0D32-4560-AA89-CC73361DC419}"/>
    <hyperlink ref="A1700" r:id="rId361" xr:uid="{DBED9B38-60EE-4BCC-8E06-D843D463EBD7}"/>
    <hyperlink ref="A1710" r:id="rId362" xr:uid="{CA9E8E80-9836-487D-810B-C78439725C16}"/>
    <hyperlink ref="A1702" r:id="rId363" xr:uid="{BCC595FA-AB09-48C1-B30A-EA8C3F033C7E}"/>
    <hyperlink ref="A1704" r:id="rId364" xr:uid="{18B6B91E-1E80-4970-9C57-8650D90B51F5}"/>
    <hyperlink ref="A1716" r:id="rId365" xr:uid="{0A5C326E-BC6C-44CE-9DAB-64EFCC86026C}"/>
    <hyperlink ref="A1705" r:id="rId366" xr:uid="{3A296530-618E-40E2-A8B3-12197B2256AF}"/>
    <hyperlink ref="A1706" r:id="rId367" xr:uid="{141A1225-8A23-4232-BD6E-8A0DB0B1B2C3}"/>
    <hyperlink ref="A1707" r:id="rId368" xr:uid="{17DC8DA0-BC1A-4989-A5B6-4DC257518BAF}"/>
    <hyperlink ref="A1708" r:id="rId369" xr:uid="{D80F410F-91B2-4E37-8C61-69A7AB0D9FFD}"/>
    <hyperlink ref="A1709" r:id="rId370" xr:uid="{FE35BAB1-62C6-4997-B809-71CB1ADC463A}"/>
    <hyperlink ref="A1711" r:id="rId371" xr:uid="{01FCF564-2B49-47A5-88E4-55735D10C564}"/>
    <hyperlink ref="A1712" r:id="rId372" xr:uid="{5445BF08-4F94-4E3F-AAB7-5CAD6B39E009}"/>
    <hyperlink ref="A1729" r:id="rId373" xr:uid="{D261AE0F-6B90-4EDB-B62D-1B5B6E2C6D9E}"/>
    <hyperlink ref="A1713" r:id="rId374" xr:uid="{5B6C4B94-8FB6-4072-A506-EA4117E7523D}"/>
    <hyperlink ref="A1714" r:id="rId375" xr:uid="{59CE450F-0B97-456B-B0B5-75158D6825DB}"/>
    <hyperlink ref="A1715" r:id="rId376" xr:uid="{8D96328A-F5FE-43CE-BE41-C8465751C94B}"/>
    <hyperlink ref="A1728" r:id="rId377" xr:uid="{9F717C77-FC46-4A46-A14F-40506C76CE2A}"/>
    <hyperlink ref="A1717" r:id="rId378" xr:uid="{34DC643D-EBE7-49C2-83A3-2AFE23F2C329}"/>
    <hyperlink ref="A1731" r:id="rId379" xr:uid="{178E2C76-4742-4EB5-A3A3-91C259A75C7D}"/>
    <hyperlink ref="A1718" r:id="rId380" xr:uid="{0254E73C-0C05-447A-88C9-CADC1C4DEF64}"/>
    <hyperlink ref="A1719" r:id="rId381" xr:uid="{59BE2D00-7D7C-46B9-BD26-BF8B574A9678}"/>
    <hyperlink ref="A1721" r:id="rId382" xr:uid="{C60F54BB-D6A2-4B92-8157-E17541CC4346}"/>
    <hyperlink ref="A1722" r:id="rId383" xr:uid="{AA0F2B77-912D-4F62-88FB-A0476B141F5C}"/>
    <hyperlink ref="A1723" r:id="rId384" xr:uid="{36D20E6F-C911-4BB3-86D1-1A956F9447D8}"/>
    <hyperlink ref="A1724" r:id="rId385" xr:uid="{CA94A0C3-ADC1-430A-8D9E-4200A8419CD2}"/>
    <hyperlink ref="A1725" r:id="rId386" xr:uid="{D0F8BC5B-33B1-4122-A9AE-4E45CDD9B173}"/>
    <hyperlink ref="A1726" r:id="rId387" xr:uid="{E738F83D-D6E5-4DEA-9C72-47D1CD6E3A85}"/>
    <hyperlink ref="A1727" r:id="rId388" xr:uid="{395B0337-FA52-4272-9B94-07DBE485C30A}"/>
    <hyperlink ref="A1730" r:id="rId389" xr:uid="{DB862DDD-1753-4C37-B53E-450600C27A74}"/>
    <hyperlink ref="A1732" r:id="rId390" xr:uid="{1EA82183-CD96-4D5C-931A-4D15683D2A7E}"/>
    <hyperlink ref="A1733" r:id="rId391" xr:uid="{E1286FD6-70C7-48D2-AD5D-29E28F7022D6}"/>
    <hyperlink ref="A1734" r:id="rId392" xr:uid="{85C70513-B954-4492-98A9-DE98439595C7}"/>
    <hyperlink ref="A1735" r:id="rId393" xr:uid="{4760212C-0248-4160-9F59-F08C5FB7B981}"/>
    <hyperlink ref="A1736" r:id="rId394" xr:uid="{E24BDBA1-ADBB-4F75-9199-5C979153075F}"/>
    <hyperlink ref="A1737" r:id="rId395" xr:uid="{168F822F-6432-49A8-B606-CA18E73E354C}"/>
    <hyperlink ref="A1738" r:id="rId396" xr:uid="{996A8220-B9A7-4472-A04B-59489429EB7A}"/>
    <hyperlink ref="A1739" r:id="rId397" xr:uid="{714AB65E-144D-4785-A37F-8311AB22075E}"/>
    <hyperlink ref="A1740" r:id="rId398" xr:uid="{0FF0A2EA-FCFB-43FD-A4B8-B67D3F6C91CE}"/>
    <hyperlink ref="A1741" r:id="rId399" xr:uid="{DCC61746-373D-4E25-98B0-208D1249B64B}"/>
    <hyperlink ref="A1742" r:id="rId400" xr:uid="{28C15204-B5C4-4F61-BBE8-C933312CFDE3}"/>
    <hyperlink ref="A1691" r:id="rId401" xr:uid="{08C4EF64-F722-464F-ADBA-0C351E31E92E}"/>
    <hyperlink ref="A1690" r:id="rId402" xr:uid="{DD108682-C252-42F6-BB80-94F500AA3742}"/>
    <hyperlink ref="A1720" r:id="rId403" xr:uid="{3AFD0127-50D4-4E33-B435-5BC50D362B4A}"/>
    <hyperlink ref="A1743" r:id="rId404" xr:uid="{07C40D1C-D5D3-4296-96BE-2F401C25B86B}"/>
    <hyperlink ref="A1744" r:id="rId405" xr:uid="{4E5BBC7A-3EF7-486B-89DE-19A5B90C20AC}"/>
    <hyperlink ref="A1745" r:id="rId406" xr:uid="{43399844-DF65-4C6A-AE98-1C5BC6111ED9}"/>
    <hyperlink ref="A1746" r:id="rId407" xr:uid="{45AE4F8A-F14D-4399-82DA-88492D49B89F}"/>
    <hyperlink ref="A1747" r:id="rId408" xr:uid="{2EB072A8-EE15-4095-AB23-859F7A01648E}"/>
    <hyperlink ref="A1748" r:id="rId409" xr:uid="{869DBB7D-12AC-4982-BFAC-BB139DF5E75F}"/>
    <hyperlink ref="A1749" r:id="rId410" xr:uid="{4CA24F24-4F5F-43CE-AC6D-1EFD245A74B4}"/>
    <hyperlink ref="A1750" r:id="rId411" xr:uid="{B2CCBC47-847B-4500-BDD5-DA32E4EB1EE5}"/>
    <hyperlink ref="A1751" r:id="rId412" xr:uid="{FAFE8837-D45E-48E4-B652-F050D248B98E}"/>
    <hyperlink ref="A1752" r:id="rId413" xr:uid="{826CBA37-1ECB-4957-8453-5F25C8B5F78D}"/>
    <hyperlink ref="A1753" r:id="rId414" xr:uid="{F81ACC1A-8A8F-4D5A-9220-C7191C0D6939}"/>
    <hyperlink ref="A1754" r:id="rId415" xr:uid="{9B6AAF5F-DBFF-4F30-826D-BCB72A1F8C65}"/>
    <hyperlink ref="A1755" r:id="rId416" xr:uid="{211AC72D-C675-4258-9F98-38DC5B738467}"/>
    <hyperlink ref="A1756" r:id="rId417" xr:uid="{9C463847-DFAA-47FB-9517-69F09A963F0A}"/>
    <hyperlink ref="A1757" r:id="rId418" xr:uid="{9C7E5149-9510-48E0-84AC-025E6519C1FD}"/>
    <hyperlink ref="A1758" r:id="rId419" xr:uid="{2EB029F0-C5E9-46DF-ACD6-F58947245F9F}"/>
    <hyperlink ref="A1759" r:id="rId420" xr:uid="{2ACF02F3-7793-4264-8F28-2112B2669827}"/>
    <hyperlink ref="A1760" r:id="rId421" xr:uid="{8961B333-FFFC-407B-82F9-6017448E36C4}"/>
    <hyperlink ref="A1761" r:id="rId422" xr:uid="{4E6DEF1C-5101-46FB-90DC-F635E74C3F1C}"/>
    <hyperlink ref="A1762" r:id="rId423" xr:uid="{CDFBE12C-01E9-44A5-BF1E-97C9D817D25C}"/>
    <hyperlink ref="A1763" r:id="rId424" xr:uid="{92BA7974-806C-42D1-B795-33C15D52E2AC}"/>
    <hyperlink ref="A1764" r:id="rId425" xr:uid="{51D835A6-75DE-4C9B-9004-E5824E4C1C14}"/>
    <hyperlink ref="A1765" r:id="rId426" xr:uid="{816F458F-BC93-4B7D-8A4B-AC3B750E720E}"/>
    <hyperlink ref="A1766" r:id="rId427" xr:uid="{EB6F2D49-B880-42A8-B0C6-033AD512D5E8}"/>
    <hyperlink ref="A1767" r:id="rId428" xr:uid="{A74525C8-4960-47C2-9FA0-999C87486699}"/>
    <hyperlink ref="A1768" r:id="rId429" xr:uid="{49D7D394-FCDE-49F7-84D1-27EF0E0BAF11}"/>
    <hyperlink ref="A1769" r:id="rId430" xr:uid="{6A77DD30-9A33-4784-97AF-C925A476CC0B}"/>
    <hyperlink ref="A1770" r:id="rId431" xr:uid="{E50E8DA6-7B29-4F19-895F-76B119B3504F}"/>
    <hyperlink ref="A1771" r:id="rId432" xr:uid="{1F0FA92F-CA8D-4ADA-B33A-6910F4BB8714}"/>
    <hyperlink ref="A1772" r:id="rId433" xr:uid="{ACFCB208-32EE-46C9-B930-D8D914E53FFF}"/>
    <hyperlink ref="A1773" r:id="rId434" xr:uid="{DF7A7AF0-47DB-4ED4-9A11-7417D0D3053A}"/>
    <hyperlink ref="A1774" r:id="rId435" xr:uid="{D7A4B56F-1389-4527-AA13-18B9EFDFE202}"/>
    <hyperlink ref="A1775" r:id="rId436" xr:uid="{F054A2E7-A1D3-4797-B940-4C781D18E215}"/>
    <hyperlink ref="A1776" r:id="rId437" xr:uid="{28ED53B2-1042-458F-AC06-FB11591ABEEB}"/>
    <hyperlink ref="A1777" r:id="rId438" xr:uid="{FD4D548F-A7E5-436F-9577-E9B2A10724ED}"/>
    <hyperlink ref="A1778" r:id="rId439" xr:uid="{47210D5E-A2EF-45B6-B5A4-410C2880FF53}"/>
    <hyperlink ref="A1779" r:id="rId440" xr:uid="{5D60CA4E-8CFB-42C1-AA02-3907557107DF}"/>
    <hyperlink ref="A1780" r:id="rId441" xr:uid="{FCABFF69-3B26-4F3E-8D7F-98C00CB261FD}"/>
    <hyperlink ref="A38" r:id="rId442" xr:uid="{0732C9CE-F501-461B-99B1-3B9C52F9E98E}"/>
    <hyperlink ref="A1781" r:id="rId443" xr:uid="{0DB5BB60-B0BC-4BFD-93F7-BD8F55C0E6E7}"/>
    <hyperlink ref="A1782" r:id="rId444" xr:uid="{78C908A9-5C72-466A-8245-2844AA28FC3A}"/>
    <hyperlink ref="A1783" r:id="rId445" xr:uid="{EED44B7A-D965-4282-B2DF-7CF1A9DC630D}"/>
    <hyperlink ref="A39" r:id="rId446" xr:uid="{0D183E5B-55BD-4820-8CEC-1D04712E768F}"/>
    <hyperlink ref="A1784" r:id="rId447" xr:uid="{1E01C6B2-8885-4148-86E6-669C9A4B4F90}"/>
    <hyperlink ref="A1785" r:id="rId448" xr:uid="{FCB9B253-6738-4F2B-95B6-716E381FEAE9}"/>
    <hyperlink ref="A1786" r:id="rId449" xr:uid="{860228D6-32DE-4764-A2A6-B88144E37653}"/>
    <hyperlink ref="A1787" r:id="rId450" xr:uid="{64FF9F9C-FF8E-457C-8313-CDFD84F08BBA}"/>
    <hyperlink ref="A1788" r:id="rId451" xr:uid="{545909D4-6AFA-4553-88C7-4F4655194410}"/>
    <hyperlink ref="A1789" r:id="rId452" xr:uid="{6D90D829-030E-48D8-A7BB-7D075F1BF111}"/>
    <hyperlink ref="A1790" r:id="rId453" xr:uid="{160A3B33-7551-4B96-A316-4857B51764DD}"/>
    <hyperlink ref="A1791" r:id="rId454" xr:uid="{DB481B48-E088-435F-9A62-F4AC84C11F55}"/>
    <hyperlink ref="A1792" r:id="rId455" xr:uid="{808C7BF5-AC2B-4168-8710-DE66F2E12EBD}"/>
    <hyperlink ref="A1793" r:id="rId456" xr:uid="{0212D391-2708-423B-8662-D65E8EEBA5E1}"/>
    <hyperlink ref="A1794" r:id="rId457" xr:uid="{95E9460C-1558-4DE0-ACEB-C6C60D5398CC}"/>
    <hyperlink ref="A1795" r:id="rId458" xr:uid="{A020BFDA-2751-41DA-B5F1-D5508AE3BE5F}"/>
    <hyperlink ref="A1796" r:id="rId459" xr:uid="{4480FD58-9F3C-472D-8972-BEEC2A88D819}"/>
    <hyperlink ref="A1797" r:id="rId460" xr:uid="{3F5A200E-C929-4167-8644-6AB1F643332C}"/>
    <hyperlink ref="A1798" r:id="rId461" xr:uid="{E19FDCDF-E88B-4775-A7EB-5F86A69BE1D6}"/>
    <hyperlink ref="A1799" r:id="rId462" xr:uid="{72A00CF2-5DDA-4851-B90C-6686DF41E797}"/>
    <hyperlink ref="A1800" r:id="rId463" xr:uid="{6AB13592-E184-44B8-BF05-B2601D58167D}"/>
    <hyperlink ref="A1801" r:id="rId464" xr:uid="{DEAC25F4-E420-4BBD-A191-F3E44FFBA233}"/>
    <hyperlink ref="A1802" r:id="rId465" xr:uid="{736398AD-2634-4554-9549-79F3573805AB}"/>
    <hyperlink ref="A1803" r:id="rId466" xr:uid="{38B5248E-8AA6-4472-9972-C67DBE8885D3}"/>
    <hyperlink ref="A1804" r:id="rId467" xr:uid="{169AFC9C-99A4-4C80-A89A-3A36ADDF5A7A}"/>
    <hyperlink ref="A1805" r:id="rId468" xr:uid="{77EF931D-5A85-44B4-A3D6-DFED1EACF168}"/>
    <hyperlink ref="A1806" r:id="rId469" xr:uid="{F0175097-1C70-4F34-B159-28967E8CE5BD}"/>
    <hyperlink ref="A1807" r:id="rId470" xr:uid="{CC1F7F66-A884-4F78-B233-93CAED93BEC7}"/>
    <hyperlink ref="A1808" r:id="rId471" xr:uid="{E56760CB-FF36-44F1-BAED-9DDFB68968A3}"/>
    <hyperlink ref="A1809" r:id="rId472" xr:uid="{72EFB177-CE74-4DBC-986D-1212F5AD3649}"/>
    <hyperlink ref="A1810" r:id="rId473" xr:uid="{8FECA631-A5F1-4D2E-9FBD-AD501023AFE8}"/>
    <hyperlink ref="A1811" r:id="rId474" xr:uid="{3330D1FF-6E93-45BD-90F4-E91249D03C82}"/>
    <hyperlink ref="A1812" r:id="rId475" xr:uid="{52BDB642-CDD9-4CE2-ABEE-BD9F3E933890}"/>
    <hyperlink ref="A1813" r:id="rId476" xr:uid="{15B077EE-654C-4604-A7E7-0B623C3D9871}"/>
    <hyperlink ref="A1814" r:id="rId477" xr:uid="{DC0889B9-9689-44E3-8AC6-5958A62C16DB}"/>
    <hyperlink ref="A1815" r:id="rId478" xr:uid="{9E099994-9B03-49FF-A3EA-E3E8E73968B3}"/>
    <hyperlink ref="A1816" r:id="rId479" xr:uid="{52B38B3C-103E-42E1-B431-82FCDEC0F116}"/>
    <hyperlink ref="A1817" r:id="rId480" xr:uid="{A7E61666-8CA0-4B72-BD87-6EEE5388AFA1}"/>
    <hyperlink ref="A1818" r:id="rId481" xr:uid="{2C3F3AB2-FB76-4F99-8FDB-20FB4F1F2C80}"/>
    <hyperlink ref="A1819" r:id="rId482" xr:uid="{1445EF67-C001-409A-B519-E7E891F079B2}"/>
    <hyperlink ref="A1820" r:id="rId483" xr:uid="{8A495941-814E-4FC6-909D-8B1EF28D1882}"/>
    <hyperlink ref="A1821" r:id="rId484" xr:uid="{AC9BA8C5-462F-4256-899B-527E6C179B95}"/>
    <hyperlink ref="A1822" r:id="rId485" xr:uid="{2813E0CF-46DF-46DC-989A-D248037DE02A}"/>
    <hyperlink ref="A1823" r:id="rId486" xr:uid="{3CE9E52D-9DF3-4502-AB25-6CB1A7297212}"/>
    <hyperlink ref="A1824" r:id="rId487" xr:uid="{2D574937-050A-4140-A473-F47AC80EC009}"/>
    <hyperlink ref="A1825" r:id="rId488" xr:uid="{F186FC4E-A268-427D-BBAE-AC027060D815}"/>
    <hyperlink ref="A1826" r:id="rId489" xr:uid="{D5B6C279-F31A-4E5B-8FB6-64ADDAE2E222}"/>
    <hyperlink ref="A1827" r:id="rId490" xr:uid="{804630E5-223E-45C8-8E6A-D5D5D8DF5B0D}"/>
    <hyperlink ref="A1828" r:id="rId491" xr:uid="{EC9AEFE5-E07C-4A2B-BD09-3CDB049C2AA6}"/>
    <hyperlink ref="A1829" r:id="rId492" xr:uid="{36E16C4D-1EEA-4594-9721-5FE441B2B3EC}"/>
    <hyperlink ref="A1830" r:id="rId493" xr:uid="{F8071664-1CC0-4C50-99EB-DE6CDF1FFB7A}"/>
    <hyperlink ref="A1831" r:id="rId494" xr:uid="{A5B15E5C-7376-4A7D-AF4B-885458F86D41}"/>
    <hyperlink ref="A1832" r:id="rId495" xr:uid="{25CFD3B4-9CDF-4D1F-8969-BFEAFA645B47}"/>
    <hyperlink ref="A1833" r:id="rId496" xr:uid="{E52493CA-F2C6-4E91-A5A3-292AC8568F9D}"/>
    <hyperlink ref="A1834" r:id="rId497" xr:uid="{AEA32B58-267B-49ED-B689-BBDA4361F30F}"/>
    <hyperlink ref="A1835" r:id="rId498" xr:uid="{6691691E-DB11-41C9-A483-F6EFEED2CB50}"/>
    <hyperlink ref="A1836" r:id="rId499" xr:uid="{CEAB7D50-98D9-4AFC-B749-D1B0C78A4B78}"/>
    <hyperlink ref="A1837" r:id="rId500" xr:uid="{EABC81A8-9F3B-41B8-859E-D3C4E4934280}"/>
    <hyperlink ref="A1838" r:id="rId501" xr:uid="{75A9BE57-11AB-4A6E-B576-DF8D7FCEAD3B}"/>
    <hyperlink ref="A1839" r:id="rId502" xr:uid="{4D9A9838-602E-4023-9F33-84D061B888CB}"/>
    <hyperlink ref="A1840" r:id="rId503" xr:uid="{4D2F55A5-931F-4DAF-8E26-0050655A6EEA}"/>
    <hyperlink ref="A1841" r:id="rId504" xr:uid="{BFC454FB-FBC3-4CFD-9245-24061CDC8A33}"/>
    <hyperlink ref="A1842" r:id="rId505" xr:uid="{AF53EF44-B8DD-486E-B7F6-065FCF65B344}"/>
    <hyperlink ref="A1843" r:id="rId506" xr:uid="{0FCCAAE5-E2B1-4C5B-AA69-8EB410AC9B7A}"/>
    <hyperlink ref="A1844" r:id="rId507" xr:uid="{E9B574FC-0859-4760-A740-0C411FD52C20}"/>
    <hyperlink ref="A1845" r:id="rId508" xr:uid="{3E7F88AD-A25B-4BE2-B9CA-BD6D767C06A8}"/>
    <hyperlink ref="A1846" r:id="rId509" xr:uid="{6D46B27D-BE9D-4569-8DD5-3ACA3234655A}"/>
    <hyperlink ref="A1847" r:id="rId510" xr:uid="{EBF3206C-3A0E-411D-A2C9-5015BE13B43C}"/>
    <hyperlink ref="A1848" r:id="rId511" xr:uid="{6903DFA8-46AB-4843-B477-802D7EB6291E}"/>
    <hyperlink ref="A1849" r:id="rId512" xr:uid="{5450A3CE-F272-4ED2-82B5-7C3DC38989DD}"/>
    <hyperlink ref="A1850" r:id="rId513" xr:uid="{3C4A3938-114E-4C99-B7CD-833970157800}"/>
    <hyperlink ref="A1851" r:id="rId514" xr:uid="{6F391E18-562D-48BA-8DEF-F1AFE4FEB116}"/>
    <hyperlink ref="A1852" r:id="rId515" xr:uid="{DB3488D4-69F1-4C51-AB7F-CC82581F4C5B}"/>
    <hyperlink ref="A1853" r:id="rId516" xr:uid="{07F0AC56-9F7F-4AC8-8A58-CB10FBAF15F4}"/>
    <hyperlink ref="A1854" r:id="rId517" xr:uid="{5D714ED8-5FB1-4D09-8E5A-DC1ED6AE9099}"/>
    <hyperlink ref="A1855" r:id="rId518" xr:uid="{5B944924-F17F-4961-8C28-B3759E667899}"/>
    <hyperlink ref="A1856" r:id="rId519" xr:uid="{28A26091-5480-4E2A-823C-BFBDD1E3D7DE}"/>
    <hyperlink ref="A1857" r:id="rId520" xr:uid="{77D57D89-61F3-42C9-A37F-9E19B17D6F61}"/>
    <hyperlink ref="A1858" r:id="rId521" xr:uid="{EB25A88F-EF4C-4E88-BDEB-3466D0CD6A1A}"/>
    <hyperlink ref="A1859" r:id="rId522" xr:uid="{4AAB6F83-928C-4BCD-BDDB-31DF8C0B872D}"/>
    <hyperlink ref="A40" r:id="rId523" xr:uid="{7180C563-1A83-4CCC-9DFF-727779324B35}"/>
    <hyperlink ref="A1860" r:id="rId524" xr:uid="{CF173904-B5B6-4880-99C4-A3FE2A939127}"/>
    <hyperlink ref="A1861" r:id="rId525" xr:uid="{6A1BBAD9-26C4-4959-87FE-FA94AB77D805}"/>
    <hyperlink ref="A1862" r:id="rId526" xr:uid="{3B771CD5-26CF-4E70-ADFD-2CFF8894FCA3}"/>
    <hyperlink ref="A1863" r:id="rId527" xr:uid="{D9533DD0-9819-4DB0-B31E-E9C76868846B}"/>
    <hyperlink ref="A1864" r:id="rId528" xr:uid="{CA54C1E4-F7CB-4F3C-8278-47254B584DE3}"/>
    <hyperlink ref="A1865" r:id="rId529" xr:uid="{B2E1D17C-E213-4277-AED5-9E89A01255D8}"/>
    <hyperlink ref="A1866" r:id="rId530" xr:uid="{EE716E28-667B-471C-A429-5FE2A06414B4}"/>
    <hyperlink ref="A1867" r:id="rId531" xr:uid="{C16DC861-B4BE-4B58-BA6A-522D0DD9DF65}"/>
    <hyperlink ref="A1868" r:id="rId532" xr:uid="{AE0E8F35-D3B8-4A45-8F6D-7F1FEC990673}"/>
    <hyperlink ref="A20" r:id="rId533" xr:uid="{A0A07013-F3BC-4174-94BF-F9FEFD1F63C9}"/>
    <hyperlink ref="A1869" r:id="rId534" xr:uid="{02A5B842-8143-4C7A-8F85-CC590B14F587}"/>
    <hyperlink ref="A1870" r:id="rId535" xr:uid="{8E3DCDCC-31A0-4B20-9E2F-437A95C316BE}"/>
    <hyperlink ref="A1871" r:id="rId536" xr:uid="{0457644C-0F4B-43E3-A34C-91C42FDA7856}"/>
    <hyperlink ref="A1872" r:id="rId537" xr:uid="{C5E39202-C90C-405A-9C92-4E99C41C8BD8}"/>
    <hyperlink ref="A1873" r:id="rId538" xr:uid="{94BCCD47-5ED2-4990-8391-EB7BAADDC7CA}"/>
    <hyperlink ref="A1874" r:id="rId539" xr:uid="{8A797993-945C-4B55-AB0A-43DB4DBDA5DE}"/>
    <hyperlink ref="A1875" r:id="rId540" xr:uid="{855D65DE-50A4-4688-B0F5-1CA944369800}"/>
    <hyperlink ref="A1876" r:id="rId541" xr:uid="{9E9976FE-11BE-4CF2-9992-CFBDA97ABEE3}"/>
    <hyperlink ref="A41" r:id="rId542" xr:uid="{5B00B574-D6AF-4BEC-B939-15956C6A844C}"/>
    <hyperlink ref="A1877" r:id="rId543" xr:uid="{FD747BBB-45EB-4FE0-86EA-43EB949F6387}"/>
    <hyperlink ref="A1878" r:id="rId544" xr:uid="{DF23408A-8D53-4B1A-8D15-8982D716A064}"/>
    <hyperlink ref="A1879" r:id="rId545" xr:uid="{4D8F0154-5A9E-4667-A2F8-10FFF4996273}"/>
    <hyperlink ref="A21" r:id="rId546" xr:uid="{F45BE829-AA72-46AA-A10F-6F0CCDF729DF}"/>
    <hyperlink ref="A1880" r:id="rId547" xr:uid="{F0CC97D1-7BC3-4C45-8D15-27F59C0A4047}"/>
    <hyperlink ref="A1881" r:id="rId548" xr:uid="{3DBFAFD5-A7D8-4A8C-A52F-292A541C1ACD}"/>
    <hyperlink ref="A1882" r:id="rId549" xr:uid="{9EA8D8C1-1219-4C0B-8151-4AC1E9AC66BE}"/>
    <hyperlink ref="A1883" r:id="rId550" xr:uid="{1166C66A-E923-4479-A03C-A8140E73855C}"/>
    <hyperlink ref="A1884" r:id="rId551" xr:uid="{C6CAF26A-A494-4473-899E-1A7328AB12EF}"/>
    <hyperlink ref="A1885" r:id="rId552" xr:uid="{6E28FCC7-2796-43E3-A4EA-66E830C46D7C}"/>
    <hyperlink ref="A1886" r:id="rId553" xr:uid="{97B25E99-CDE4-4CD8-A324-4976772C04A6}"/>
    <hyperlink ref="A1887" r:id="rId554" xr:uid="{E4C0EED2-B12E-453A-96E5-D108AD8B30E3}"/>
    <hyperlink ref="A1888" r:id="rId555" xr:uid="{96A2A9CC-C13E-43F1-AF0B-9BA0B58AEA1C}"/>
    <hyperlink ref="A1889" r:id="rId556" xr:uid="{886712E0-5278-4E59-AE51-A4A5B8D47DDE}"/>
    <hyperlink ref="A1890" r:id="rId557" xr:uid="{662276D7-2580-4AD3-8633-075BFC9FD871}"/>
    <hyperlink ref="A1891" r:id="rId558" xr:uid="{3A93EE37-081A-4E52-AC0D-2E2FD5D60573}"/>
    <hyperlink ref="A11" r:id="rId559" xr:uid="{7AC7B231-ADCF-405C-A9E5-02557E8BC310}"/>
    <hyperlink ref="A1892" r:id="rId560" xr:uid="{CB0742BF-5409-4AE1-A3CF-EECB458EE96D}"/>
    <hyperlink ref="A1893" r:id="rId561" xr:uid="{9B3650FD-A99C-4BA5-8D9E-3F54590F5328}"/>
    <hyperlink ref="A1894" r:id="rId562" xr:uid="{F580A80E-38E8-45DB-869D-ED540FFC5AC2}"/>
    <hyperlink ref="A1895" r:id="rId563" xr:uid="{44EBCD0F-92DE-4050-A871-5652D52F163D}"/>
    <hyperlink ref="A1896" r:id="rId564" xr:uid="{C25A2C18-433D-4C2B-88AC-A36EC80DD63C}"/>
    <hyperlink ref="A1897" r:id="rId565" xr:uid="{4F6675E0-55CF-4E50-B52D-05CBCF94AA8F}"/>
    <hyperlink ref="A1898" r:id="rId566" xr:uid="{F753AA6B-5E1E-4E27-AFAA-97DD56D5E755}"/>
    <hyperlink ref="A1899" r:id="rId567" xr:uid="{4F859C16-0F61-4F2E-9AAB-688C8D4ECACA}"/>
    <hyperlink ref="A1900" r:id="rId568" xr:uid="{F1716B35-826C-422E-B167-C0B339CFC2B7}"/>
    <hyperlink ref="A1901" r:id="rId569" xr:uid="{E241AF18-1851-4E09-B78E-9691F325F607}"/>
    <hyperlink ref="A1902" r:id="rId570" xr:uid="{90336501-6267-4822-863C-EB254A90FE57}"/>
    <hyperlink ref="A1903" r:id="rId571" xr:uid="{F6B8D4E7-9473-4274-A2A7-53707A1EDCA2}"/>
    <hyperlink ref="A1904" r:id="rId572" xr:uid="{50523169-BD4C-466D-8A79-B7002EFD1BF5}"/>
    <hyperlink ref="A1905" r:id="rId573" xr:uid="{0524A7B9-5AAB-47D1-A2B5-18C53EDE282F}"/>
    <hyperlink ref="A1906" r:id="rId574" xr:uid="{E5254874-85ED-47F6-8E98-7D04DC1C2840}"/>
    <hyperlink ref="A1907" r:id="rId575" xr:uid="{ABF3A487-62F3-4058-951E-4896475C5BE0}"/>
    <hyperlink ref="A1908" r:id="rId576" xr:uid="{2DC76DA1-4BD8-42EA-B10B-1C68650BC595}"/>
    <hyperlink ref="A1909" r:id="rId577" xr:uid="{F67C7415-0130-4D02-AD74-13C2EBA8ED54}"/>
    <hyperlink ref="A1910" r:id="rId578" xr:uid="{4A8064BD-912F-4BBC-9E50-881DA2BD69D2}"/>
    <hyperlink ref="A1911" r:id="rId579" xr:uid="{3F74DDF9-7F20-435F-BBE3-54F186A6B092}"/>
    <hyperlink ref="A1912" r:id="rId580" xr:uid="{FAFA1465-F65F-40D4-9E8B-FF2848660D67}"/>
    <hyperlink ref="A1913" r:id="rId581" xr:uid="{107E1B4B-2D8C-4F60-A51E-AF36326E527E}"/>
    <hyperlink ref="A1914" r:id="rId582" xr:uid="{05248F74-0E5E-43AE-893F-221D0EFD7841}"/>
    <hyperlink ref="A1915" r:id="rId583" xr:uid="{C0D83809-41BE-4A09-8FAD-D9240996DC13}"/>
    <hyperlink ref="A1916" r:id="rId584" xr:uid="{50EA60F5-0479-4D88-B34E-C55BB6CDE9A4}"/>
    <hyperlink ref="A1917" r:id="rId585" xr:uid="{742EBF29-AADA-4B28-8B61-C86C7CB9B002}"/>
    <hyperlink ref="A1918" r:id="rId586" xr:uid="{E7D07233-C7E3-4686-9258-18BE5DF4A4F5}"/>
    <hyperlink ref="A1919" r:id="rId587" xr:uid="{7373ED67-B740-4D95-A8ED-8CD6211BF774}"/>
    <hyperlink ref="A1920" r:id="rId588" xr:uid="{46B1E996-0796-428A-8837-77EEA5D8AFFF}"/>
    <hyperlink ref="A1921" r:id="rId589" xr:uid="{A20DF903-2DC0-4BEA-A8DB-D5719957BA1B}"/>
    <hyperlink ref="A1922" r:id="rId590" xr:uid="{7AD7B7B5-7E7B-40D6-9BA1-4734FAFCB04F}"/>
    <hyperlink ref="A1923" r:id="rId591" xr:uid="{2541839D-04C6-4362-8E37-D64B25EDFA86}"/>
    <hyperlink ref="A1924" r:id="rId592" xr:uid="{C117C744-6A34-4BA3-B652-49AC8FD396A2}"/>
    <hyperlink ref="A1925" r:id="rId593" xr:uid="{0724039F-4667-45FC-8E96-3C6B7FE60BEF}"/>
    <hyperlink ref="A1926" r:id="rId594" xr:uid="{57BCF0BE-DD4C-481B-9DFD-CD1C84A443FE}"/>
    <hyperlink ref="A1927" r:id="rId595" xr:uid="{EB5CE1A3-31AB-4FE1-82E0-3F5A836E8596}"/>
    <hyperlink ref="A1928" r:id="rId596" xr:uid="{2926F0BF-F604-42B5-B064-4E5C174143E6}"/>
    <hyperlink ref="A1929" r:id="rId597" xr:uid="{A8360C9B-9CF9-43AB-BADB-BB42D1A2CA5A}"/>
    <hyperlink ref="A1930" r:id="rId598" xr:uid="{40A9FDD7-FFC3-469E-870A-F686E8FCD307}"/>
    <hyperlink ref="A1931" r:id="rId599" xr:uid="{4501AE23-40F0-4194-84F0-E80BDBEC06D3}"/>
    <hyperlink ref="A1932" r:id="rId600" xr:uid="{4A4B17CA-94D2-417F-B5C9-B8C10CEA1AC2}"/>
    <hyperlink ref="A1933" r:id="rId601" xr:uid="{A8A3446B-2F86-47B1-A698-725E695485F3}"/>
    <hyperlink ref="A1934" r:id="rId602" xr:uid="{D7703E4D-DF77-4900-8622-D0EF410F5366}"/>
    <hyperlink ref="A1935" r:id="rId603" xr:uid="{ABF95A29-40F7-4FFA-8427-D837922D6F84}"/>
    <hyperlink ref="A1936" r:id="rId604" xr:uid="{AE51233E-0139-4A97-95E0-A194BFA7416D}"/>
    <hyperlink ref="A1937" r:id="rId605" xr:uid="{F4D859B6-D62B-4274-ABB5-4BEE4E3A3000}"/>
    <hyperlink ref="A1938" r:id="rId606" xr:uid="{4DC48E79-98F3-4D03-85C1-0CDE77D9FD76}"/>
    <hyperlink ref="A1939" r:id="rId607" xr:uid="{3ECA429E-63C9-4A67-A856-5C18C737E9C5}"/>
    <hyperlink ref="A1940" r:id="rId608" xr:uid="{5602B9BE-E573-4E0E-950B-C5AC11B4F84D}"/>
    <hyperlink ref="A1941" r:id="rId609" xr:uid="{F673A589-0D45-4637-AB8A-3C91339D3C19}"/>
    <hyperlink ref="A1942" r:id="rId610" xr:uid="{DEB0FE84-E918-498E-8655-8BA800D78D57}"/>
    <hyperlink ref="A1943" r:id="rId611" xr:uid="{DBBFE480-244A-4A5A-903C-4126ED3E3C6C}"/>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Projects_2020_Jul1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Salvador Tijerina</dc:creator>
  <cp:keywords/>
  <dc:description/>
  <cp:lastModifiedBy>Tim Cockerill</cp:lastModifiedBy>
  <cp:revision/>
  <dcterms:created xsi:type="dcterms:W3CDTF">2018-08-09T17:33:56Z</dcterms:created>
  <dcterms:modified xsi:type="dcterms:W3CDTF">2023-01-20T16:24:52Z</dcterms:modified>
  <cp:category/>
  <cp:contentStatus/>
</cp:coreProperties>
</file>